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545" activeTab="0"/>
  </bookViews>
  <sheets>
    <sheet name="Штатная на 2022г. " sheetId="1" r:id="rId1"/>
  </sheets>
  <externalReferences>
    <externalReference r:id="rId4"/>
  </externalReferences>
  <definedNames>
    <definedName name="_xlnm.Print_Area" localSheetId="0">'Штатная на 2022г. '!$A$1:$U$74</definedName>
  </definedNames>
  <calcPr fullCalcOnLoad="1"/>
</workbook>
</file>

<file path=xl/sharedStrings.xml><?xml version="1.0" encoding="utf-8"?>
<sst xmlns="http://schemas.openxmlformats.org/spreadsheetml/2006/main" count="192" uniqueCount="133">
  <si>
    <t>№</t>
  </si>
  <si>
    <t>Группа категории, разряд</t>
  </si>
  <si>
    <t>БДО</t>
  </si>
  <si>
    <t>Всего з/плата в месяц</t>
  </si>
  <si>
    <t>Библиотекарь</t>
  </si>
  <si>
    <t>Делопроизводитель</t>
  </si>
  <si>
    <t>Уборщик служебных помещений</t>
  </si>
  <si>
    <t>Дворник</t>
  </si>
  <si>
    <t>Д</t>
  </si>
  <si>
    <t>В3-4</t>
  </si>
  <si>
    <t xml:space="preserve">                                                 </t>
  </si>
  <si>
    <t>ФИО</t>
  </si>
  <si>
    <t>Кол-во единиц</t>
  </si>
  <si>
    <t>стаж работы</t>
  </si>
  <si>
    <t>тарификационный коэффициент</t>
  </si>
  <si>
    <t>Ставка месяц</t>
  </si>
  <si>
    <t>зарплата в месяц</t>
  </si>
  <si>
    <t>Вахтёр</t>
  </si>
  <si>
    <t>Гардеробщица</t>
  </si>
  <si>
    <t>Педагогический персонал</t>
  </si>
  <si>
    <t>Всего:</t>
  </si>
  <si>
    <t>Хумар А.</t>
  </si>
  <si>
    <t>А1-3</t>
  </si>
  <si>
    <t>А1-3-1</t>
  </si>
  <si>
    <t>Шаяхметова Ж.Б</t>
  </si>
  <si>
    <t>Сулейменова К.Д</t>
  </si>
  <si>
    <t>Мустафаева Д.А</t>
  </si>
  <si>
    <t>Зам. директора по АХЧ</t>
  </si>
  <si>
    <t>А2-3</t>
  </si>
  <si>
    <t>Старший вожатый</t>
  </si>
  <si>
    <t>Нигметова С.А</t>
  </si>
  <si>
    <t>В3-3</t>
  </si>
  <si>
    <t>Логопед</t>
  </si>
  <si>
    <t>Социальный педагог</t>
  </si>
  <si>
    <t>Заведующий библиотекой</t>
  </si>
  <si>
    <t>С1</t>
  </si>
  <si>
    <t>С-3</t>
  </si>
  <si>
    <t>Секретарь</t>
  </si>
  <si>
    <t>Рамазанова Б.Е.</t>
  </si>
  <si>
    <t>Педагог-организатор НВП</t>
  </si>
  <si>
    <t>Алипов Е. И.</t>
  </si>
  <si>
    <t>С-2</t>
  </si>
  <si>
    <t>Лаборант каб. физики</t>
  </si>
  <si>
    <t>Лаборант каб. химии</t>
  </si>
  <si>
    <t>Ережепова Б.Б</t>
  </si>
  <si>
    <t>Лаборант ЭВМ</t>
  </si>
  <si>
    <t>Лаборант биологии</t>
  </si>
  <si>
    <t>4р.</t>
  </si>
  <si>
    <t>Готфрид О.Ю.</t>
  </si>
  <si>
    <t>2р.</t>
  </si>
  <si>
    <t>ЛогачеваО.П.</t>
  </si>
  <si>
    <t>Березина Н.М.</t>
  </si>
  <si>
    <t>Багина Т.А.</t>
  </si>
  <si>
    <t>Литовкина О.В.</t>
  </si>
  <si>
    <t>Акулова Л.В.</t>
  </si>
  <si>
    <t>Юсупова  А.С.</t>
  </si>
  <si>
    <t>Хасенова Р.К.</t>
  </si>
  <si>
    <t>Корабаева Б.Е.</t>
  </si>
  <si>
    <t>Бектуров А.А.</t>
  </si>
  <si>
    <t>Сафина С.</t>
  </si>
  <si>
    <t>Батырханова К.Б.</t>
  </si>
  <si>
    <t>Мадиярова З Ш</t>
  </si>
  <si>
    <t>Сагадиева Д К</t>
  </si>
  <si>
    <t>В2-2</t>
  </si>
  <si>
    <t xml:space="preserve">ИТОГО ДО </t>
  </si>
  <si>
    <t>Заведующий хозяйством</t>
  </si>
  <si>
    <t>Бухгалтер</t>
  </si>
  <si>
    <t>Главный бухгалтер</t>
  </si>
  <si>
    <t>Пед.мастерство</t>
  </si>
  <si>
    <t>"Согласовано"</t>
  </si>
  <si>
    <t xml:space="preserve"> Руководитель ГУ отдел образования по городу Степногорск</t>
  </si>
  <si>
    <t>управления образования  Акмолинской области</t>
  </si>
  <si>
    <t xml:space="preserve">                           </t>
  </si>
  <si>
    <t xml:space="preserve">Штатное расписание      КГУ    "Общеобразовательная школа  № 9 имени Каныша Сатпаева  города  Степногорск  </t>
  </si>
  <si>
    <r>
      <t xml:space="preserve">Площадь здания </t>
    </r>
    <r>
      <rPr>
        <b/>
        <u val="single"/>
        <sz val="12"/>
        <rFont val="Times New Roman"/>
        <family val="1"/>
      </rPr>
      <t xml:space="preserve">6729 м </t>
    </r>
  </si>
  <si>
    <t>Зылгарина Г.К.</t>
  </si>
  <si>
    <t>Отарбаев Т Ж</t>
  </si>
  <si>
    <t>Жумагалиев А.А</t>
  </si>
  <si>
    <t>Пролубников Ю.С.</t>
  </si>
  <si>
    <t>_______________Оспанова А.К.</t>
  </si>
  <si>
    <t>C-3</t>
  </si>
  <si>
    <t>Доплаты кдолжностному окладу (доп админ)</t>
  </si>
  <si>
    <t>Педагог психолог</t>
  </si>
  <si>
    <t>В3-2</t>
  </si>
  <si>
    <t>Руководитель</t>
  </si>
  <si>
    <t>Зам. руководителя по УВР</t>
  </si>
  <si>
    <t>Зам. руководителя по ВР</t>
  </si>
  <si>
    <t>Рабочий по комплексному обслуживанию и ремонту зданий</t>
  </si>
  <si>
    <t>Инженер ЭВМ</t>
  </si>
  <si>
    <t>тенге</t>
  </si>
  <si>
    <t>Итого по АХП</t>
  </si>
  <si>
    <t>Итого по Рабочие</t>
  </si>
  <si>
    <t>В2-3</t>
  </si>
  <si>
    <t>В2-4</t>
  </si>
  <si>
    <t>Итого рабочие</t>
  </si>
  <si>
    <t>Алибаев М.С</t>
  </si>
  <si>
    <t>Абдуллаев Б.К.</t>
  </si>
  <si>
    <t>Наименование                 должностей</t>
  </si>
  <si>
    <t>Кадирбердиева А.Б</t>
  </si>
  <si>
    <t>Дуйсенбай Г.</t>
  </si>
  <si>
    <t>Айтжанова А.С.</t>
  </si>
  <si>
    <t>Ахметова М.А.</t>
  </si>
  <si>
    <t>Серикбай М.Б.</t>
  </si>
  <si>
    <t>Жапарова Б.А.</t>
  </si>
  <si>
    <t>Суийндикова Р.Т</t>
  </si>
  <si>
    <t>Жалгабаева Х.К.</t>
  </si>
  <si>
    <t>Кайрулла Ж.</t>
  </si>
  <si>
    <t>В4-4</t>
  </si>
  <si>
    <t>Оздравительное</t>
  </si>
  <si>
    <t xml:space="preserve">Составил: главный бухгалтер- </t>
  </si>
  <si>
    <t>А.Б.Кадирбердиева</t>
  </si>
  <si>
    <t>Проверил:-</t>
  </si>
  <si>
    <t>"_____________"2023</t>
  </si>
  <si>
    <t>отдела образования по городу  Степногорск  управления образования Акмолинской области " на 01.01.2023 год.</t>
  </si>
  <si>
    <t>Камарова А.А.</t>
  </si>
  <si>
    <t>вакансия</t>
  </si>
  <si>
    <t>Хожанова П.А.</t>
  </si>
  <si>
    <t>Якудаева  ж.А.</t>
  </si>
  <si>
    <t>Увеличение ЗП на 45%</t>
  </si>
  <si>
    <t>Увеличение ЗП на 100%</t>
  </si>
  <si>
    <t>4р</t>
  </si>
  <si>
    <t>Доплаты за ООП</t>
  </si>
  <si>
    <t>Доплата библиотека</t>
  </si>
  <si>
    <t>Доплата уборщицам</t>
  </si>
  <si>
    <t>Педагог-профорентатор</t>
  </si>
  <si>
    <t>Утверждаю</t>
  </si>
  <si>
    <t xml:space="preserve">штат в кол-ве </t>
  </si>
  <si>
    <t xml:space="preserve">с     мес.  ФЗП    </t>
  </si>
  <si>
    <t>Руководитель ____________   Айтжанова А.С.</t>
  </si>
  <si>
    <t>"        "_____________2023г</t>
  </si>
  <si>
    <t xml:space="preserve"> ед</t>
  </si>
  <si>
    <r>
      <t xml:space="preserve">кол-во классов-комплектов 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34</t>
    </r>
  </si>
  <si>
    <r>
      <t xml:space="preserve">кол-во детей 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785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</si>
</sst>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mmmm\ yyyy;@"/>
    <numFmt numFmtId="183" formatCode="0.0"/>
    <numFmt numFmtId="184" formatCode="\ #,##0.00&quot;    &quot;;\-#,##0.00&quot;    &quot;;&quot; -&quot;#&quot;    &quot;;@\ "/>
    <numFmt numFmtId="185" formatCode="0.000"/>
    <numFmt numFmtId="186" formatCode="0.0000"/>
    <numFmt numFmtId="187" formatCode="0.0%"/>
    <numFmt numFmtId="188" formatCode="[$-FC19]d\ mmmm\ yyyy\ &quot;г.&quot;"/>
    <numFmt numFmtId="189" formatCode="0.00;[Red]0.00"/>
    <numFmt numFmtId="190" formatCode="\ #,##0.0&quot;    &quot;;\-#,##0.0&quot;    &quot;;&quot; -&quot;#&quot;    &quot;;@\ "/>
    <numFmt numFmtId="191" formatCode="\ #,##0&quot;    &quot;;\-#,##0&quot;    &quot;;&quot; -&quot;#&quot;    &quot;;@\ "/>
    <numFmt numFmtId="192" formatCode="#,##0.00\ &quot;₽&quot;"/>
    <numFmt numFmtId="193" formatCode="#,##0.0\ &quot;₽&quot;"/>
    <numFmt numFmtId="194" formatCode="[$]dddd\,\ d\ mmmm\ yyyy\ &quot;г&quot;\.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4" fontId="1" fillId="0" borderId="0">
      <alignment/>
      <protection/>
    </xf>
    <xf numFmtId="177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44" fillId="0" borderId="0" xfId="54">
      <alignment/>
      <protection/>
    </xf>
    <xf numFmtId="0" fontId="4" fillId="0" borderId="0" xfId="54" applyFont="1">
      <alignment/>
      <protection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54" applyFont="1" applyBorder="1">
      <alignment/>
      <protection/>
    </xf>
    <xf numFmtId="0" fontId="6" fillId="33" borderId="0" xfId="54" applyFont="1" applyFill="1" applyBorder="1">
      <alignment/>
      <protection/>
    </xf>
    <xf numFmtId="0" fontId="6" fillId="33" borderId="0" xfId="54" applyFont="1" applyFill="1" applyBorder="1" applyAlignment="1">
      <alignment horizontal="center"/>
      <protection/>
    </xf>
    <xf numFmtId="2" fontId="6" fillId="33" borderId="0" xfId="54" applyNumberFormat="1" applyFont="1" applyFill="1" applyBorder="1">
      <alignment/>
      <protection/>
    </xf>
    <xf numFmtId="1" fontId="6" fillId="33" borderId="0" xfId="54" applyNumberFormat="1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0" xfId="54" applyFont="1" applyBorder="1">
      <alignment/>
      <protection/>
    </xf>
    <xf numFmtId="0" fontId="6" fillId="0" borderId="0" xfId="54" applyFont="1" applyBorder="1" applyAlignment="1">
      <alignment horizontal="center"/>
      <protection/>
    </xf>
    <xf numFmtId="1" fontId="2" fillId="33" borderId="0" xfId="0" applyNumberFormat="1" applyFont="1" applyFill="1" applyAlignment="1">
      <alignment/>
    </xf>
    <xf numFmtId="0" fontId="7" fillId="0" borderId="0" xfId="54" applyFont="1" applyBorder="1" applyAlignment="1">
      <alignment horizontal="center"/>
      <protection/>
    </xf>
    <xf numFmtId="1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6" fillId="0" borderId="0" xfId="54" applyFont="1">
      <alignment/>
      <protection/>
    </xf>
    <xf numFmtId="1" fontId="8" fillId="0" borderId="10" xfId="0" applyNumberFormat="1" applyFont="1" applyFill="1" applyBorder="1" applyAlignment="1">
      <alignment horizontal="center" vertical="top"/>
    </xf>
    <xf numFmtId="183" fontId="8" fillId="0" borderId="10" xfId="0" applyNumberFormat="1" applyFont="1" applyFill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54" applyFont="1" applyFill="1" applyBorder="1">
      <alignment/>
      <protection/>
    </xf>
    <xf numFmtId="1" fontId="8" fillId="0" borderId="10" xfId="54" applyNumberFormat="1" applyFont="1" applyFill="1" applyBorder="1">
      <alignment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>
      <alignment horizontal="right"/>
    </xf>
    <xf numFmtId="0" fontId="8" fillId="0" borderId="10" xfId="54" applyFont="1" applyBorder="1">
      <alignment/>
      <protection/>
    </xf>
    <xf numFmtId="0" fontId="4" fillId="33" borderId="10" xfId="54" applyFont="1" applyFill="1" applyBorder="1">
      <alignment/>
      <protection/>
    </xf>
    <xf numFmtId="0" fontId="4" fillId="33" borderId="10" xfId="54" applyFont="1" applyFill="1" applyBorder="1" applyAlignment="1">
      <alignment horizontal="center"/>
      <protection/>
    </xf>
    <xf numFmtId="2" fontId="4" fillId="33" borderId="10" xfId="54" applyNumberFormat="1" applyFont="1" applyFill="1" applyBorder="1" applyAlignment="1">
      <alignment horizontal="right"/>
      <protection/>
    </xf>
    <xf numFmtId="0" fontId="8" fillId="0" borderId="0" xfId="54" applyFont="1" applyBorder="1">
      <alignment/>
      <protection/>
    </xf>
    <xf numFmtId="0" fontId="4" fillId="33" borderId="0" xfId="54" applyFont="1" applyFill="1" applyBorder="1">
      <alignment/>
      <protection/>
    </xf>
    <xf numFmtId="0" fontId="4" fillId="33" borderId="0" xfId="54" applyFont="1" applyFill="1" applyBorder="1" applyAlignment="1">
      <alignment horizontal="center"/>
      <protection/>
    </xf>
    <xf numFmtId="2" fontId="4" fillId="33" borderId="0" xfId="54" applyNumberFormat="1" applyFont="1" applyFill="1" applyBorder="1">
      <alignment/>
      <protection/>
    </xf>
    <xf numFmtId="1" fontId="4" fillId="33" borderId="0" xfId="54" applyNumberFormat="1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54" applyFont="1" applyBorder="1">
      <alignment/>
      <protection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wrapText="1"/>
    </xf>
    <xf numFmtId="2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8" fillId="35" borderId="10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/>
    </xf>
    <xf numFmtId="1" fontId="8" fillId="35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2" fontId="4" fillId="33" borderId="0" xfId="54" applyNumberFormat="1" applyFont="1" applyFill="1" applyBorder="1" applyAlignment="1">
      <alignment horizontal="center"/>
      <protection/>
    </xf>
    <xf numFmtId="1" fontId="4" fillId="0" borderId="0" xfId="54" applyNumberFormat="1" applyFont="1" applyBorder="1" applyAlignment="1">
      <alignment horizontal="center"/>
      <protection/>
    </xf>
    <xf numFmtId="1" fontId="6" fillId="0" borderId="0" xfId="54" applyNumberFormat="1" applyFont="1" applyBorder="1" applyAlignment="1">
      <alignment horizontal="center"/>
      <protection/>
    </xf>
    <xf numFmtId="0" fontId="2" fillId="33" borderId="0" xfId="0" applyFont="1" applyFill="1" applyAlignment="1">
      <alignment horizontal="center"/>
    </xf>
    <xf numFmtId="0" fontId="8" fillId="0" borderId="10" xfId="54" applyFont="1" applyFill="1" applyBorder="1" applyAlignment="1">
      <alignment horizontal="center"/>
      <protection/>
    </xf>
    <xf numFmtId="1" fontId="8" fillId="0" borderId="10" xfId="54" applyNumberFormat="1" applyFont="1" applyFill="1" applyBorder="1" applyAlignment="1">
      <alignment horizontal="center"/>
      <protection/>
    </xf>
    <xf numFmtId="1" fontId="8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4" fillId="0" borderId="10" xfId="54" applyFont="1" applyBorder="1" applyAlignment="1">
      <alignment horizontal="center" vertical="center"/>
      <protection/>
    </xf>
    <xf numFmtId="1" fontId="4" fillId="33" borderId="10" xfId="54" applyNumberFormat="1" applyFont="1" applyFill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1" fontId="2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0" xfId="54" applyFont="1" applyBorder="1" applyAlignment="1">
      <alignment/>
      <protection/>
    </xf>
    <xf numFmtId="1" fontId="4" fillId="0" borderId="0" xfId="54" applyNumberFormat="1" applyFont="1" applyBorder="1" applyAlignment="1">
      <alignment horizontal="left" wrapText="1"/>
      <protection/>
    </xf>
    <xf numFmtId="0" fontId="3" fillId="0" borderId="0" xfId="54" applyFont="1" applyBorder="1" applyAlignment="1">
      <alignment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Border="1">
      <alignment/>
      <protection/>
    </xf>
    <xf numFmtId="0" fontId="2" fillId="0" borderId="0" xfId="54" applyFont="1" applyBorder="1" applyAlignment="1">
      <alignment horizontal="center"/>
      <protection/>
    </xf>
    <xf numFmtId="0" fontId="8" fillId="0" borderId="12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vertical="top"/>
    </xf>
    <xf numFmtId="0" fontId="3" fillId="0" borderId="0" xfId="54" applyFont="1">
      <alignment/>
      <protection/>
    </xf>
    <xf numFmtId="0" fontId="11" fillId="0" borderId="0" xfId="54" applyFont="1" applyAlignment="1">
      <alignment horizontal="center" wrapText="1"/>
      <protection/>
    </xf>
    <xf numFmtId="0" fontId="3" fillId="0" borderId="0" xfId="54" applyFont="1" applyAlignment="1">
      <alignment/>
      <protection/>
    </xf>
    <xf numFmtId="1" fontId="4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91" fontId="3" fillId="0" borderId="0" xfId="54" applyNumberFormat="1" applyFont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5" fillId="0" borderId="0" xfId="54" applyFont="1" applyBorder="1">
      <alignment/>
      <protection/>
    </xf>
    <xf numFmtId="0" fontId="29" fillId="0" borderId="0" xfId="54" applyFont="1" applyAlignment="1">
      <alignment horizontal="center"/>
      <protection/>
    </xf>
    <xf numFmtId="0" fontId="29" fillId="0" borderId="0" xfId="54" applyFont="1" applyBorder="1" applyAlignment="1">
      <alignment horizontal="center"/>
      <protection/>
    </xf>
    <xf numFmtId="0" fontId="29" fillId="0" borderId="0" xfId="54" applyFont="1" applyBorder="1" applyAlignment="1">
      <alignment horizontal="left"/>
      <protection/>
    </xf>
    <xf numFmtId="191" fontId="4" fillId="0" borderId="0" xfId="61" applyNumberFormat="1" applyFont="1">
      <alignment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>
      <alignment/>
      <protection/>
    </xf>
    <xf numFmtId="0" fontId="4" fillId="0" borderId="0" xfId="54" applyFont="1" applyBorder="1" applyAlignment="1">
      <alignment/>
      <protection/>
    </xf>
    <xf numFmtId="0" fontId="4" fillId="0" borderId="0" xfId="54" applyFont="1" applyBorder="1" applyAlignment="1">
      <alignment horizontal="left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textRotation="90" wrapText="1"/>
      <protection/>
    </xf>
    <xf numFmtId="0" fontId="4" fillId="33" borderId="10" xfId="54" applyFont="1" applyFill="1" applyBorder="1" applyAlignment="1">
      <alignment horizontal="center" vertical="center" textRotation="90"/>
      <protection/>
    </xf>
    <xf numFmtId="9" fontId="4" fillId="33" borderId="10" xfId="54" applyNumberFormat="1" applyFont="1" applyFill="1" applyBorder="1" applyAlignment="1">
      <alignment horizontal="center" vertical="center" textRotation="90"/>
      <protection/>
    </xf>
    <xf numFmtId="0" fontId="4" fillId="33" borderId="10" xfId="54" applyFont="1" applyFill="1" applyBorder="1" applyAlignment="1">
      <alignment vertical="center" textRotation="90" wrapText="1"/>
      <protection/>
    </xf>
    <xf numFmtId="0" fontId="4" fillId="0" borderId="10" xfId="54" applyFont="1" applyBorder="1" applyAlignment="1">
      <alignment horizontal="center" vertical="center" textRotation="90" wrapText="1"/>
      <protection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left"/>
    </xf>
    <xf numFmtId="18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top"/>
    </xf>
    <xf numFmtId="173" fontId="8" fillId="35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 wrapText="1"/>
    </xf>
    <xf numFmtId="191" fontId="31" fillId="0" borderId="10" xfId="61" applyNumberFormat="1" applyFont="1" applyBorder="1">
      <alignment/>
      <protection/>
    </xf>
    <xf numFmtId="191" fontId="31" fillId="0" borderId="0" xfId="61" applyNumberFormat="1" applyFo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.%20&#1085;&#1072;%2001.01.2023%20&#1078;%20&#1087;&#1088;&#1077;&#1087;&#1086;&#1076;&#1086;&#1074;%20%20&#1057;&#1064;&#8470;9%20&#1050;.&#1057;&#1072;&#1090;&#1087;&#1072;&#1077;&#1074;&#1072;.xlsx%202023%20&#1075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икация"/>
    </sheetNames>
    <sheetDataSet>
      <sheetData sheetId="0">
        <row r="80">
          <cell r="AX80">
            <v>20177828.35565625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X88"/>
  <sheetViews>
    <sheetView tabSelected="1" view="pageBreakPreview" zoomScale="96" zoomScaleSheetLayoutView="96" zoomScalePageLayoutView="0" workbookViewId="0" topLeftCell="A1">
      <selection activeCell="M11" sqref="M11"/>
    </sheetView>
  </sheetViews>
  <sheetFormatPr defaultColWidth="9.140625" defaultRowHeight="12.75"/>
  <cols>
    <col min="1" max="1" width="5.00390625" style="9" customWidth="1"/>
    <col min="2" max="2" width="32.00390625" style="9" customWidth="1"/>
    <col min="3" max="3" width="22.00390625" style="20" customWidth="1"/>
    <col min="4" max="4" width="9.140625" style="73" customWidth="1"/>
    <col min="5" max="5" width="10.7109375" style="9" bestFit="1" customWidth="1"/>
    <col min="6" max="6" width="9.140625" style="9" customWidth="1"/>
    <col min="7" max="7" width="9.7109375" style="9" customWidth="1"/>
    <col min="8" max="8" width="9.140625" style="9" customWidth="1"/>
    <col min="9" max="9" width="12.421875" style="9" customWidth="1"/>
    <col min="10" max="10" width="13.421875" style="9" customWidth="1"/>
    <col min="11" max="11" width="10.7109375" style="9" customWidth="1"/>
    <col min="12" max="12" width="12.7109375" style="9" customWidth="1"/>
    <col min="13" max="13" width="12.421875" style="9" customWidth="1"/>
    <col min="14" max="14" width="10.7109375" style="9" customWidth="1"/>
    <col min="15" max="15" width="10.57421875" style="9" customWidth="1"/>
    <col min="16" max="16" width="10.8515625" style="9" customWidth="1"/>
    <col min="17" max="17" width="9.7109375" style="9" customWidth="1"/>
    <col min="18" max="18" width="8.421875" style="9" customWidth="1"/>
    <col min="19" max="19" width="9.57421875" style="9" customWidth="1"/>
    <col min="20" max="20" width="13.57421875" style="73" customWidth="1"/>
    <col min="21" max="21" width="12.7109375" style="9" customWidth="1"/>
    <col min="22" max="16384" width="9.140625" style="9" customWidth="1"/>
  </cols>
  <sheetData>
    <row r="1" spans="1:21" s="1" customFormat="1" ht="12.75">
      <c r="A1" s="1" t="s">
        <v>10</v>
      </c>
      <c r="C1" s="85"/>
      <c r="D1" s="86"/>
      <c r="E1" s="87"/>
      <c r="F1" s="87"/>
      <c r="G1" s="87"/>
      <c r="H1" s="101"/>
      <c r="I1" s="102"/>
      <c r="J1" s="102"/>
      <c r="K1" s="88"/>
      <c r="L1" s="88"/>
      <c r="M1" s="88"/>
      <c r="N1" s="88"/>
      <c r="O1" s="88"/>
      <c r="P1" s="88"/>
      <c r="Q1" s="88"/>
      <c r="R1" s="87"/>
      <c r="S1" s="87"/>
      <c r="T1" s="86"/>
      <c r="U1" s="87"/>
    </row>
    <row r="2" spans="3:20" s="2" customFormat="1" ht="12.75">
      <c r="C2" s="3"/>
      <c r="D2" s="69"/>
      <c r="T2" s="69"/>
    </row>
    <row r="3" spans="1:20" s="2" customFormat="1" ht="18.75">
      <c r="A3" s="4"/>
      <c r="B3" s="6" t="s">
        <v>69</v>
      </c>
      <c r="C3" s="18"/>
      <c r="D3" s="110"/>
      <c r="F3" s="89"/>
      <c r="G3" s="89"/>
      <c r="H3" s="18"/>
      <c r="I3" s="111"/>
      <c r="N3" s="4" t="s">
        <v>125</v>
      </c>
      <c r="O3" s="97"/>
      <c r="P3" s="5"/>
      <c r="Q3" s="112"/>
      <c r="R3" s="5"/>
      <c r="S3" s="19"/>
      <c r="T3" s="113"/>
    </row>
    <row r="4" spans="1:20" s="2" customFormat="1" ht="18.75">
      <c r="A4" s="4"/>
      <c r="B4" s="6" t="s">
        <v>70</v>
      </c>
      <c r="C4" s="89"/>
      <c r="D4" s="110"/>
      <c r="F4" s="89"/>
      <c r="G4" s="89"/>
      <c r="H4" s="89"/>
      <c r="I4" s="111"/>
      <c r="N4" s="4" t="s">
        <v>126</v>
      </c>
      <c r="O4" s="97"/>
      <c r="P4" s="3">
        <f>+E70</f>
        <v>103</v>
      </c>
      <c r="Q4" s="98" t="s">
        <v>130</v>
      </c>
      <c r="R4" s="98"/>
      <c r="S4" s="90"/>
      <c r="T4" s="114"/>
    </row>
    <row r="5" spans="1:20" s="2" customFormat="1" ht="16.5" customHeight="1">
      <c r="A5" s="4"/>
      <c r="B5" s="6" t="s">
        <v>71</v>
      </c>
      <c r="C5" s="89"/>
      <c r="D5" s="110"/>
      <c r="F5" s="89"/>
      <c r="G5" s="89"/>
      <c r="H5" s="89"/>
      <c r="I5" s="111"/>
      <c r="N5" s="99" t="s">
        <v>127</v>
      </c>
      <c r="O5" s="115">
        <f>O71</f>
        <v>0</v>
      </c>
      <c r="P5" s="109">
        <f>T70</f>
        <v>26278836.487418752</v>
      </c>
      <c r="Q5" s="109"/>
      <c r="R5" s="99" t="s">
        <v>89</v>
      </c>
      <c r="S5" s="91"/>
      <c r="T5" s="92"/>
    </row>
    <row r="6" spans="1:20" s="2" customFormat="1" ht="20.25" customHeight="1">
      <c r="A6" s="4"/>
      <c r="B6" s="6" t="s">
        <v>79</v>
      </c>
      <c r="C6" s="89"/>
      <c r="D6" s="110"/>
      <c r="F6" s="89"/>
      <c r="G6" s="89"/>
      <c r="H6" s="89"/>
      <c r="I6" s="111"/>
      <c r="N6" s="6" t="s">
        <v>128</v>
      </c>
      <c r="O6" s="6"/>
      <c r="P6" s="5"/>
      <c r="Q6" s="112"/>
      <c r="R6" s="5"/>
      <c r="S6" s="19"/>
      <c r="T6" s="113"/>
    </row>
    <row r="7" spans="1:20" s="2" customFormat="1" ht="18.75">
      <c r="A7" s="4"/>
      <c r="B7" s="4" t="s">
        <v>112</v>
      </c>
      <c r="C7" s="18"/>
      <c r="D7" s="110"/>
      <c r="F7" s="18"/>
      <c r="G7" s="18"/>
      <c r="H7" s="18"/>
      <c r="I7" s="111"/>
      <c r="N7" s="4" t="s">
        <v>129</v>
      </c>
      <c r="O7" s="4"/>
      <c r="P7" s="5"/>
      <c r="Q7" s="112"/>
      <c r="R7" s="5"/>
      <c r="S7" s="19"/>
      <c r="T7" s="113"/>
    </row>
    <row r="8" spans="1:20" s="2" customFormat="1" ht="18.75">
      <c r="A8" s="4"/>
      <c r="B8" s="4"/>
      <c r="C8" s="18"/>
      <c r="D8" s="110"/>
      <c r="F8" s="18"/>
      <c r="G8" s="18"/>
      <c r="H8" s="18"/>
      <c r="I8" s="111"/>
      <c r="N8" s="4"/>
      <c r="O8" s="4"/>
      <c r="P8" s="5"/>
      <c r="Q8" s="116"/>
      <c r="R8" s="5"/>
      <c r="S8" s="19"/>
      <c r="T8" s="110"/>
    </row>
    <row r="9" spans="1:20" s="2" customFormat="1" ht="12" customHeight="1">
      <c r="A9" s="4"/>
      <c r="B9" s="117"/>
      <c r="C9" s="111"/>
      <c r="D9" s="110"/>
      <c r="F9" s="18"/>
      <c r="G9" s="111"/>
      <c r="H9" s="111"/>
      <c r="I9" s="111"/>
      <c r="Q9" s="18"/>
      <c r="R9" s="19"/>
      <c r="S9" s="19"/>
      <c r="T9" s="110"/>
    </row>
    <row r="10" spans="1:20" s="2" customFormat="1" ht="18.75">
      <c r="A10" s="4"/>
      <c r="B10" s="5"/>
      <c r="C10" s="89" t="s">
        <v>72</v>
      </c>
      <c r="D10" s="1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s="2" customFormat="1" ht="18.75">
      <c r="A11" s="7"/>
      <c r="B11" s="36" t="s">
        <v>73</v>
      </c>
      <c r="C11" s="111"/>
      <c r="D11" s="11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0"/>
    </row>
    <row r="12" spans="1:20" s="2" customFormat="1" ht="18.75">
      <c r="A12" s="7"/>
      <c r="B12" s="36" t="s">
        <v>113</v>
      </c>
      <c r="C12" s="111"/>
      <c r="D12" s="110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0"/>
    </row>
    <row r="13" spans="1:21" ht="15.75">
      <c r="A13" s="7"/>
      <c r="B13" s="8" t="s">
        <v>74</v>
      </c>
      <c r="C13" s="93"/>
      <c r="D13" s="94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0"/>
      <c r="U13" s="2"/>
    </row>
    <row r="14" spans="1:20" ht="20.25" customHeight="1">
      <c r="A14" s="4"/>
      <c r="B14" s="118" t="s">
        <v>131</v>
      </c>
      <c r="C14" s="118"/>
      <c r="D14" s="119" t="s">
        <v>132</v>
      </c>
      <c r="E14" s="118"/>
      <c r="F14" s="118"/>
      <c r="G14" s="118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6"/>
    </row>
    <row r="15" spans="1:20" ht="20.25" customHeight="1">
      <c r="A15" s="4"/>
      <c r="B15" s="118"/>
      <c r="C15" s="118"/>
      <c r="D15" s="81"/>
      <c r="E15" s="118"/>
      <c r="F15" s="118"/>
      <c r="G15" s="118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6"/>
    </row>
    <row r="16" spans="1:21" ht="157.5" customHeight="1">
      <c r="A16" s="79" t="s">
        <v>0</v>
      </c>
      <c r="B16" s="120" t="s">
        <v>97</v>
      </c>
      <c r="C16" s="120" t="s">
        <v>11</v>
      </c>
      <c r="D16" s="121" t="s">
        <v>1</v>
      </c>
      <c r="E16" s="122" t="s">
        <v>12</v>
      </c>
      <c r="F16" s="122" t="s">
        <v>2</v>
      </c>
      <c r="G16" s="121" t="s">
        <v>13</v>
      </c>
      <c r="H16" s="121" t="s">
        <v>14</v>
      </c>
      <c r="I16" s="122" t="s">
        <v>15</v>
      </c>
      <c r="J16" s="122" t="s">
        <v>16</v>
      </c>
      <c r="K16" s="122" t="s">
        <v>118</v>
      </c>
      <c r="L16" s="122" t="s">
        <v>119</v>
      </c>
      <c r="M16" s="122" t="s">
        <v>64</v>
      </c>
      <c r="N16" s="123">
        <v>0.1</v>
      </c>
      <c r="O16" s="122" t="s">
        <v>68</v>
      </c>
      <c r="P16" s="124" t="s">
        <v>81</v>
      </c>
      <c r="Q16" s="121" t="s">
        <v>121</v>
      </c>
      <c r="R16" s="121" t="s">
        <v>122</v>
      </c>
      <c r="S16" s="121" t="s">
        <v>123</v>
      </c>
      <c r="T16" s="125" t="s">
        <v>3</v>
      </c>
      <c r="U16" s="125" t="s">
        <v>108</v>
      </c>
    </row>
    <row r="17" spans="1:21" s="10" customFormat="1" ht="16.5" customHeight="1" thickBot="1">
      <c r="A17" s="95">
        <v>1</v>
      </c>
      <c r="B17" s="126" t="s">
        <v>84</v>
      </c>
      <c r="C17" s="28" t="s">
        <v>100</v>
      </c>
      <c r="D17" s="127" t="s">
        <v>22</v>
      </c>
      <c r="E17" s="25">
        <v>1</v>
      </c>
      <c r="F17" s="24">
        <v>17697</v>
      </c>
      <c r="G17" s="128">
        <v>27.4</v>
      </c>
      <c r="H17" s="25">
        <v>6.22</v>
      </c>
      <c r="I17" s="34">
        <f>F17*H17</f>
        <v>110075.34</v>
      </c>
      <c r="J17" s="34">
        <f aca="true" t="shared" si="0" ref="J17:J47">E17*F17*H17</f>
        <v>110075.34</v>
      </c>
      <c r="K17" s="34"/>
      <c r="L17" s="34">
        <f>+J17</f>
        <v>110075.34</v>
      </c>
      <c r="M17" s="34">
        <f>+J17+K17+L17</f>
        <v>220150.68</v>
      </c>
      <c r="N17" s="34">
        <f>+M17*10%</f>
        <v>22015.068</v>
      </c>
      <c r="O17" s="34"/>
      <c r="P17" s="37">
        <f>+M17*30%</f>
        <v>66045.204</v>
      </c>
      <c r="Q17" s="37"/>
      <c r="R17" s="37"/>
      <c r="S17" s="37"/>
      <c r="T17" s="96">
        <f>+M17+N17+O17+P17+Q17+R17+S17</f>
        <v>308210.952</v>
      </c>
      <c r="U17" s="82">
        <f>+M17</f>
        <v>220150.68</v>
      </c>
    </row>
    <row r="18" spans="1:21" s="10" customFormat="1" ht="16.5" customHeight="1">
      <c r="A18" s="103">
        <v>2</v>
      </c>
      <c r="B18" s="129" t="s">
        <v>85</v>
      </c>
      <c r="C18" s="40" t="s">
        <v>101</v>
      </c>
      <c r="D18" s="127" t="s">
        <v>23</v>
      </c>
      <c r="E18" s="25">
        <v>0.75</v>
      </c>
      <c r="F18" s="24">
        <v>17697</v>
      </c>
      <c r="G18" s="130">
        <v>27.5</v>
      </c>
      <c r="H18" s="25">
        <v>5.91</v>
      </c>
      <c r="I18" s="34">
        <f aca="true" t="shared" si="1" ref="I18:I47">F18*H18</f>
        <v>104589.27</v>
      </c>
      <c r="J18" s="34">
        <f t="shared" si="0"/>
        <v>78441.9525</v>
      </c>
      <c r="K18" s="34"/>
      <c r="L18" s="34">
        <f aca="true" t="shared" si="2" ref="L18:L30">+J18</f>
        <v>78441.9525</v>
      </c>
      <c r="M18" s="34">
        <f aca="true" t="shared" si="3" ref="M18:M66">+J18+K18+L18</f>
        <v>156883.905</v>
      </c>
      <c r="N18" s="34">
        <f aca="true" t="shared" si="4" ref="N18:N42">+M18*10%</f>
        <v>15688.390500000001</v>
      </c>
      <c r="O18" s="34"/>
      <c r="P18" s="37">
        <f aca="true" t="shared" si="5" ref="P18:P23">+M18*30%</f>
        <v>47065.1715</v>
      </c>
      <c r="Q18" s="37"/>
      <c r="R18" s="37"/>
      <c r="S18" s="37"/>
      <c r="T18" s="96">
        <f aca="true" t="shared" si="6" ref="T18:T66">+M18+N18+O18+P18+Q18+R18+S18</f>
        <v>219637.467</v>
      </c>
      <c r="U18" s="82">
        <f aca="true" t="shared" si="7" ref="U18:U47">+M18</f>
        <v>156883.905</v>
      </c>
    </row>
    <row r="19" spans="1:21" s="10" customFormat="1" ht="16.5" customHeight="1">
      <c r="A19" s="104"/>
      <c r="B19" s="131" t="s">
        <v>85</v>
      </c>
      <c r="C19" s="40" t="s">
        <v>25</v>
      </c>
      <c r="D19" s="127" t="s">
        <v>23</v>
      </c>
      <c r="E19" s="25">
        <v>0.5</v>
      </c>
      <c r="F19" s="24">
        <v>17697</v>
      </c>
      <c r="G19" s="38">
        <v>28</v>
      </c>
      <c r="H19" s="24">
        <v>5.91</v>
      </c>
      <c r="I19" s="34">
        <f>F19*H19</f>
        <v>104589.27</v>
      </c>
      <c r="J19" s="34">
        <f t="shared" si="0"/>
        <v>52294.635</v>
      </c>
      <c r="K19" s="34"/>
      <c r="L19" s="34">
        <f t="shared" si="2"/>
        <v>52294.635</v>
      </c>
      <c r="M19" s="34">
        <f t="shared" si="3"/>
        <v>104589.27</v>
      </c>
      <c r="N19" s="34">
        <f t="shared" si="4"/>
        <v>10458.927000000001</v>
      </c>
      <c r="O19" s="34"/>
      <c r="P19" s="37">
        <f t="shared" si="5"/>
        <v>31376.781</v>
      </c>
      <c r="Q19" s="37"/>
      <c r="R19" s="37"/>
      <c r="S19" s="37"/>
      <c r="T19" s="96">
        <f t="shared" si="6"/>
        <v>146424.978</v>
      </c>
      <c r="U19" s="82">
        <f t="shared" si="7"/>
        <v>104589.27</v>
      </c>
    </row>
    <row r="20" spans="1:21" s="10" customFormat="1" ht="16.5" customHeight="1">
      <c r="A20" s="104"/>
      <c r="B20" s="131" t="s">
        <v>85</v>
      </c>
      <c r="C20" s="40" t="s">
        <v>61</v>
      </c>
      <c r="D20" s="127" t="s">
        <v>23</v>
      </c>
      <c r="E20" s="25">
        <v>0.25</v>
      </c>
      <c r="F20" s="24">
        <v>17697</v>
      </c>
      <c r="G20" s="25">
        <v>18.11</v>
      </c>
      <c r="H20" s="43">
        <v>5.59</v>
      </c>
      <c r="I20" s="34">
        <f>F20*H20</f>
        <v>98926.23</v>
      </c>
      <c r="J20" s="34">
        <f t="shared" si="0"/>
        <v>24731.5575</v>
      </c>
      <c r="K20" s="34"/>
      <c r="L20" s="34">
        <f t="shared" si="2"/>
        <v>24731.5575</v>
      </c>
      <c r="M20" s="34">
        <f t="shared" si="3"/>
        <v>49463.115</v>
      </c>
      <c r="N20" s="34">
        <f t="shared" si="4"/>
        <v>4946.3115</v>
      </c>
      <c r="O20" s="34"/>
      <c r="P20" s="37">
        <f t="shared" si="5"/>
        <v>14838.9345</v>
      </c>
      <c r="Q20" s="37"/>
      <c r="R20" s="37"/>
      <c r="S20" s="37"/>
      <c r="T20" s="96">
        <f t="shared" si="6"/>
        <v>69248.361</v>
      </c>
      <c r="U20" s="82">
        <f t="shared" si="7"/>
        <v>49463.115</v>
      </c>
    </row>
    <row r="21" spans="1:21" s="65" customFormat="1" ht="16.5" customHeight="1" thickBot="1">
      <c r="A21" s="105"/>
      <c r="B21" s="132" t="s">
        <v>85</v>
      </c>
      <c r="C21" s="40" t="s">
        <v>99</v>
      </c>
      <c r="D21" s="127" t="s">
        <v>23</v>
      </c>
      <c r="E21" s="25">
        <v>0.5</v>
      </c>
      <c r="F21" s="24">
        <v>17697</v>
      </c>
      <c r="G21" s="38">
        <v>0.4</v>
      </c>
      <c r="H21" s="43">
        <v>4.86</v>
      </c>
      <c r="I21" s="34">
        <f>F21*H21</f>
        <v>86007.42000000001</v>
      </c>
      <c r="J21" s="34">
        <f>E21*F21*H21</f>
        <v>43003.71000000001</v>
      </c>
      <c r="K21" s="34"/>
      <c r="L21" s="34">
        <f t="shared" si="2"/>
        <v>43003.71000000001</v>
      </c>
      <c r="M21" s="34">
        <f t="shared" si="3"/>
        <v>86007.42000000001</v>
      </c>
      <c r="N21" s="34">
        <f t="shared" si="4"/>
        <v>8600.742000000002</v>
      </c>
      <c r="O21" s="34"/>
      <c r="P21" s="34"/>
      <c r="Q21" s="37"/>
      <c r="R21" s="37"/>
      <c r="S21" s="37"/>
      <c r="T21" s="96">
        <f t="shared" si="6"/>
        <v>94608.16200000001</v>
      </c>
      <c r="U21" s="82">
        <f t="shared" si="7"/>
        <v>86007.42000000001</v>
      </c>
    </row>
    <row r="22" spans="1:21" s="10" customFormat="1" ht="16.5" customHeight="1">
      <c r="A22" s="103">
        <v>3</v>
      </c>
      <c r="B22" s="129" t="s">
        <v>86</v>
      </c>
      <c r="C22" s="40" t="s">
        <v>24</v>
      </c>
      <c r="D22" s="127" t="s">
        <v>23</v>
      </c>
      <c r="E22" s="25">
        <v>1</v>
      </c>
      <c r="F22" s="24">
        <v>17697</v>
      </c>
      <c r="G22" s="38">
        <v>25.4</v>
      </c>
      <c r="H22" s="25">
        <v>5.91</v>
      </c>
      <c r="I22" s="34">
        <f t="shared" si="1"/>
        <v>104589.27</v>
      </c>
      <c r="J22" s="34">
        <f t="shared" si="0"/>
        <v>104589.27</v>
      </c>
      <c r="K22" s="34"/>
      <c r="L22" s="34">
        <f t="shared" si="2"/>
        <v>104589.27</v>
      </c>
      <c r="M22" s="34">
        <f t="shared" si="3"/>
        <v>209178.54</v>
      </c>
      <c r="N22" s="34">
        <f t="shared" si="4"/>
        <v>20917.854000000003</v>
      </c>
      <c r="O22" s="34"/>
      <c r="P22" s="37">
        <f t="shared" si="5"/>
        <v>62753.562</v>
      </c>
      <c r="Q22" s="37"/>
      <c r="R22" s="37"/>
      <c r="S22" s="37"/>
      <c r="T22" s="96">
        <f t="shared" si="6"/>
        <v>292849.956</v>
      </c>
      <c r="U22" s="82">
        <f t="shared" si="7"/>
        <v>209178.54</v>
      </c>
    </row>
    <row r="23" spans="1:21" s="10" customFormat="1" ht="16.5" customHeight="1" thickBot="1">
      <c r="A23" s="105"/>
      <c r="B23" s="132" t="s">
        <v>86</v>
      </c>
      <c r="C23" s="40" t="s">
        <v>61</v>
      </c>
      <c r="D23" s="127" t="s">
        <v>23</v>
      </c>
      <c r="E23" s="25">
        <v>1</v>
      </c>
      <c r="F23" s="24">
        <v>17697</v>
      </c>
      <c r="G23" s="25">
        <v>18.11</v>
      </c>
      <c r="H23" s="43">
        <v>5.59</v>
      </c>
      <c r="I23" s="34">
        <f aca="true" t="shared" si="8" ref="I23:I30">F23*H23</f>
        <v>98926.23</v>
      </c>
      <c r="J23" s="34">
        <f aca="true" t="shared" si="9" ref="J23:J31">E23*F23*H23</f>
        <v>98926.23</v>
      </c>
      <c r="K23" s="34"/>
      <c r="L23" s="34">
        <f t="shared" si="2"/>
        <v>98926.23</v>
      </c>
      <c r="M23" s="34">
        <f t="shared" si="3"/>
        <v>197852.46</v>
      </c>
      <c r="N23" s="34">
        <f t="shared" si="4"/>
        <v>19785.246</v>
      </c>
      <c r="O23" s="34"/>
      <c r="P23" s="37">
        <f t="shared" si="5"/>
        <v>59355.738</v>
      </c>
      <c r="Q23" s="37"/>
      <c r="R23" s="37"/>
      <c r="S23" s="37"/>
      <c r="T23" s="96">
        <f t="shared" si="6"/>
        <v>276993.444</v>
      </c>
      <c r="U23" s="82">
        <f t="shared" si="7"/>
        <v>197852.46</v>
      </c>
    </row>
    <row r="24" spans="1:21" s="10" customFormat="1" ht="16.5" customHeight="1">
      <c r="A24" s="107">
        <v>8</v>
      </c>
      <c r="B24" s="133" t="s">
        <v>82</v>
      </c>
      <c r="C24" s="28" t="s">
        <v>75</v>
      </c>
      <c r="D24" s="127" t="s">
        <v>92</v>
      </c>
      <c r="E24" s="25">
        <v>1</v>
      </c>
      <c r="F24" s="24">
        <v>17697</v>
      </c>
      <c r="G24" s="25">
        <v>14.11</v>
      </c>
      <c r="H24" s="25">
        <v>4.9</v>
      </c>
      <c r="I24" s="34">
        <f t="shared" si="8"/>
        <v>86715.3</v>
      </c>
      <c r="J24" s="34">
        <f t="shared" si="9"/>
        <v>86715.3</v>
      </c>
      <c r="K24" s="34"/>
      <c r="L24" s="34">
        <f t="shared" si="2"/>
        <v>86715.3</v>
      </c>
      <c r="M24" s="34">
        <f t="shared" si="3"/>
        <v>173430.6</v>
      </c>
      <c r="N24" s="34">
        <f t="shared" si="4"/>
        <v>17343.06</v>
      </c>
      <c r="O24" s="34"/>
      <c r="P24" s="34"/>
      <c r="Q24" s="75">
        <v>7078.8</v>
      </c>
      <c r="R24" s="75"/>
      <c r="S24" s="75"/>
      <c r="T24" s="96">
        <f t="shared" si="6"/>
        <v>197852.46</v>
      </c>
      <c r="U24" s="82">
        <f t="shared" si="7"/>
        <v>173430.6</v>
      </c>
    </row>
    <row r="25" spans="1:21" s="10" customFormat="1" ht="16.5" customHeight="1">
      <c r="A25" s="108"/>
      <c r="B25" s="134" t="s">
        <v>82</v>
      </c>
      <c r="C25" s="28" t="s">
        <v>99</v>
      </c>
      <c r="D25" s="127" t="s">
        <v>93</v>
      </c>
      <c r="E25" s="25">
        <v>1</v>
      </c>
      <c r="F25" s="24">
        <v>17697</v>
      </c>
      <c r="G25" s="38">
        <v>4</v>
      </c>
      <c r="H25" s="24">
        <v>4.23</v>
      </c>
      <c r="I25" s="34">
        <f t="shared" si="8"/>
        <v>74858.31000000001</v>
      </c>
      <c r="J25" s="34">
        <f t="shared" si="9"/>
        <v>74858.31000000001</v>
      </c>
      <c r="K25" s="34"/>
      <c r="L25" s="34">
        <f t="shared" si="2"/>
        <v>74858.31000000001</v>
      </c>
      <c r="M25" s="34">
        <f t="shared" si="3"/>
        <v>149716.62000000002</v>
      </c>
      <c r="N25" s="34">
        <f t="shared" si="4"/>
        <v>14971.662000000004</v>
      </c>
      <c r="O25" s="46"/>
      <c r="P25" s="46"/>
      <c r="Q25" s="75">
        <v>7078.8</v>
      </c>
      <c r="R25" s="75"/>
      <c r="S25" s="75"/>
      <c r="T25" s="96">
        <f t="shared" si="6"/>
        <v>171767.08200000002</v>
      </c>
      <c r="U25" s="82">
        <f t="shared" si="7"/>
        <v>149716.62000000002</v>
      </c>
    </row>
    <row r="26" spans="1:21" s="10" customFormat="1" ht="16.5" customHeight="1">
      <c r="A26" s="24">
        <v>9</v>
      </c>
      <c r="B26" s="33" t="s">
        <v>29</v>
      </c>
      <c r="C26" s="28" t="s">
        <v>30</v>
      </c>
      <c r="D26" s="127" t="s">
        <v>83</v>
      </c>
      <c r="E26" s="25">
        <v>1</v>
      </c>
      <c r="F26" s="24">
        <v>17697</v>
      </c>
      <c r="G26" s="38">
        <v>10.2</v>
      </c>
      <c r="H26" s="25">
        <v>4.23</v>
      </c>
      <c r="I26" s="34">
        <f t="shared" si="8"/>
        <v>74858.31000000001</v>
      </c>
      <c r="J26" s="34">
        <f t="shared" si="9"/>
        <v>74858.31000000001</v>
      </c>
      <c r="K26" s="34"/>
      <c r="L26" s="34">
        <f t="shared" si="2"/>
        <v>74858.31000000001</v>
      </c>
      <c r="M26" s="34">
        <f t="shared" si="3"/>
        <v>149716.62000000002</v>
      </c>
      <c r="N26" s="34">
        <f t="shared" si="4"/>
        <v>14971.662000000004</v>
      </c>
      <c r="O26" s="34"/>
      <c r="P26" s="34"/>
      <c r="Q26" s="74"/>
      <c r="R26" s="74"/>
      <c r="S26" s="74"/>
      <c r="T26" s="96">
        <f t="shared" si="6"/>
        <v>164688.28200000004</v>
      </c>
      <c r="U26" s="82">
        <f t="shared" si="7"/>
        <v>149716.62000000002</v>
      </c>
    </row>
    <row r="27" spans="1:21" s="10" customFormat="1" ht="16.5" customHeight="1">
      <c r="A27" s="24">
        <v>10</v>
      </c>
      <c r="B27" s="30" t="s">
        <v>32</v>
      </c>
      <c r="C27" s="28" t="s">
        <v>21</v>
      </c>
      <c r="D27" s="127" t="s">
        <v>92</v>
      </c>
      <c r="E27" s="25">
        <v>1</v>
      </c>
      <c r="F27" s="24">
        <v>17697</v>
      </c>
      <c r="G27" s="38">
        <v>19.2</v>
      </c>
      <c r="H27" s="47">
        <v>4.99</v>
      </c>
      <c r="I27" s="34">
        <f t="shared" si="8"/>
        <v>88308.03</v>
      </c>
      <c r="J27" s="34">
        <f t="shared" si="9"/>
        <v>88308.03</v>
      </c>
      <c r="K27" s="34"/>
      <c r="L27" s="34">
        <f t="shared" si="2"/>
        <v>88308.03</v>
      </c>
      <c r="M27" s="34">
        <f t="shared" si="3"/>
        <v>176616.06</v>
      </c>
      <c r="N27" s="34">
        <f t="shared" si="4"/>
        <v>17661.606</v>
      </c>
      <c r="O27" s="34">
        <f>(J27+L27)*30%</f>
        <v>52984.818</v>
      </c>
      <c r="P27" s="34"/>
      <c r="Q27" s="75">
        <v>7078.8</v>
      </c>
      <c r="R27" s="75"/>
      <c r="S27" s="75"/>
      <c r="T27" s="96">
        <f t="shared" si="6"/>
        <v>254341.28399999999</v>
      </c>
      <c r="U27" s="82">
        <f t="shared" si="7"/>
        <v>176616.06</v>
      </c>
    </row>
    <row r="28" spans="1:21" s="10" customFormat="1" ht="16.5" customHeight="1">
      <c r="A28" s="24">
        <v>11</v>
      </c>
      <c r="B28" s="30" t="s">
        <v>33</v>
      </c>
      <c r="C28" s="28" t="s">
        <v>26</v>
      </c>
      <c r="D28" s="127" t="s">
        <v>31</v>
      </c>
      <c r="E28" s="25">
        <v>1</v>
      </c>
      <c r="F28" s="24">
        <v>17697</v>
      </c>
      <c r="G28" s="38">
        <v>11.8</v>
      </c>
      <c r="H28" s="25">
        <v>4.21</v>
      </c>
      <c r="I28" s="34">
        <f t="shared" si="8"/>
        <v>74504.37</v>
      </c>
      <c r="J28" s="34">
        <f t="shared" si="9"/>
        <v>74504.37</v>
      </c>
      <c r="K28" s="34"/>
      <c r="L28" s="34">
        <f t="shared" si="2"/>
        <v>74504.37</v>
      </c>
      <c r="M28" s="34">
        <f t="shared" si="3"/>
        <v>149008.74</v>
      </c>
      <c r="N28" s="34">
        <f t="shared" si="4"/>
        <v>14900.874</v>
      </c>
      <c r="O28" s="34">
        <f>(J28+L28)*30%</f>
        <v>44702.621999999996</v>
      </c>
      <c r="P28" s="34"/>
      <c r="Q28" s="75">
        <v>7078.8</v>
      </c>
      <c r="R28" s="75"/>
      <c r="S28" s="75"/>
      <c r="T28" s="96">
        <f t="shared" si="6"/>
        <v>215691.036</v>
      </c>
      <c r="U28" s="82">
        <f t="shared" si="7"/>
        <v>149008.74</v>
      </c>
    </row>
    <row r="29" spans="1:21" s="10" customFormat="1" ht="16.5" customHeight="1">
      <c r="A29" s="24">
        <v>16</v>
      </c>
      <c r="B29" s="30" t="s">
        <v>39</v>
      </c>
      <c r="C29" s="28" t="s">
        <v>40</v>
      </c>
      <c r="D29" s="127" t="s">
        <v>63</v>
      </c>
      <c r="E29" s="25">
        <v>1</v>
      </c>
      <c r="F29" s="24">
        <v>17697</v>
      </c>
      <c r="G29" s="38">
        <v>8.4</v>
      </c>
      <c r="H29" s="25">
        <v>4.79</v>
      </c>
      <c r="I29" s="34">
        <f t="shared" si="8"/>
        <v>84768.63</v>
      </c>
      <c r="J29" s="34">
        <f t="shared" si="9"/>
        <v>84768.63</v>
      </c>
      <c r="K29" s="34"/>
      <c r="L29" s="34">
        <f t="shared" si="2"/>
        <v>84768.63</v>
      </c>
      <c r="M29" s="34">
        <f t="shared" si="3"/>
        <v>169537.26</v>
      </c>
      <c r="N29" s="34">
        <f t="shared" si="4"/>
        <v>16953.726000000002</v>
      </c>
      <c r="O29" s="34">
        <f>(J29+L29)*35%</f>
        <v>59338.041</v>
      </c>
      <c r="P29" s="34"/>
      <c r="Q29" s="34"/>
      <c r="R29" s="42"/>
      <c r="S29" s="42"/>
      <c r="T29" s="96">
        <f t="shared" si="6"/>
        <v>245829.027</v>
      </c>
      <c r="U29" s="82">
        <f t="shared" si="7"/>
        <v>169537.26</v>
      </c>
    </row>
    <row r="30" spans="1:21" s="10" customFormat="1" ht="16.5" customHeight="1">
      <c r="A30" s="24"/>
      <c r="B30" s="30" t="s">
        <v>124</v>
      </c>
      <c r="C30" s="28" t="s">
        <v>75</v>
      </c>
      <c r="D30" s="127" t="s">
        <v>9</v>
      </c>
      <c r="E30" s="25">
        <v>0.5</v>
      </c>
      <c r="F30" s="24">
        <v>17697</v>
      </c>
      <c r="G30" s="38">
        <v>0.3</v>
      </c>
      <c r="H30" s="25">
        <v>3.52</v>
      </c>
      <c r="I30" s="34">
        <f t="shared" si="8"/>
        <v>62293.44</v>
      </c>
      <c r="J30" s="34">
        <f t="shared" si="9"/>
        <v>31146.72</v>
      </c>
      <c r="K30" s="34"/>
      <c r="L30" s="34">
        <f t="shared" si="2"/>
        <v>31146.72</v>
      </c>
      <c r="M30" s="34">
        <f t="shared" si="3"/>
        <v>62293.44</v>
      </c>
      <c r="N30" s="34"/>
      <c r="O30" s="34"/>
      <c r="P30" s="34"/>
      <c r="Q30" s="34"/>
      <c r="R30" s="42"/>
      <c r="S30" s="42"/>
      <c r="T30" s="96">
        <f t="shared" si="6"/>
        <v>62293.44</v>
      </c>
      <c r="U30" s="82">
        <f t="shared" si="7"/>
        <v>62293.44</v>
      </c>
    </row>
    <row r="31" spans="1:21" s="10" customFormat="1" ht="16.5" customHeight="1">
      <c r="A31" s="24">
        <v>4</v>
      </c>
      <c r="B31" s="30" t="s">
        <v>65</v>
      </c>
      <c r="C31" s="41" t="s">
        <v>96</v>
      </c>
      <c r="D31" s="127" t="s">
        <v>36</v>
      </c>
      <c r="E31" s="25">
        <v>1</v>
      </c>
      <c r="F31" s="24">
        <v>17697</v>
      </c>
      <c r="G31" s="38">
        <v>33</v>
      </c>
      <c r="H31" s="43">
        <v>3.68</v>
      </c>
      <c r="I31" s="34">
        <f t="shared" si="1"/>
        <v>65124.96000000001</v>
      </c>
      <c r="J31" s="34">
        <f t="shared" si="9"/>
        <v>65124.96000000001</v>
      </c>
      <c r="K31" s="34">
        <f>+J31*45%</f>
        <v>29306.232000000004</v>
      </c>
      <c r="L31" s="34"/>
      <c r="M31" s="34">
        <f t="shared" si="3"/>
        <v>94431.19200000001</v>
      </c>
      <c r="N31" s="34">
        <f t="shared" si="4"/>
        <v>9443.119200000001</v>
      </c>
      <c r="O31" s="34"/>
      <c r="P31" s="34"/>
      <c r="Q31" s="34"/>
      <c r="R31" s="44"/>
      <c r="S31" s="44"/>
      <c r="T31" s="96">
        <f t="shared" si="6"/>
        <v>103874.31120000001</v>
      </c>
      <c r="U31" s="82">
        <f t="shared" si="7"/>
        <v>94431.19200000001</v>
      </c>
    </row>
    <row r="32" spans="1:21" s="10" customFormat="1" ht="16.5" customHeight="1">
      <c r="A32" s="24">
        <v>5</v>
      </c>
      <c r="B32" s="30" t="s">
        <v>27</v>
      </c>
      <c r="C32" s="30" t="s">
        <v>95</v>
      </c>
      <c r="D32" s="127" t="s">
        <v>28</v>
      </c>
      <c r="E32" s="25">
        <v>1</v>
      </c>
      <c r="F32" s="24">
        <v>17697</v>
      </c>
      <c r="G32" s="38">
        <v>24</v>
      </c>
      <c r="H32" s="25">
        <v>5.61</v>
      </c>
      <c r="I32" s="34">
        <f t="shared" si="1"/>
        <v>99280.17000000001</v>
      </c>
      <c r="J32" s="34">
        <f t="shared" si="0"/>
        <v>99280.17000000001</v>
      </c>
      <c r="K32" s="34">
        <f aca="true" t="shared" si="10" ref="K32:K66">+J32*45%</f>
        <v>44676.07650000001</v>
      </c>
      <c r="L32" s="34"/>
      <c r="M32" s="34">
        <f t="shared" si="3"/>
        <v>143956.2465</v>
      </c>
      <c r="N32" s="34">
        <f t="shared" si="4"/>
        <v>14395.624650000002</v>
      </c>
      <c r="O32" s="34"/>
      <c r="P32" s="34"/>
      <c r="Q32" s="34"/>
      <c r="R32" s="45"/>
      <c r="S32" s="45"/>
      <c r="T32" s="96">
        <f t="shared" si="6"/>
        <v>158351.87115000002</v>
      </c>
      <c r="U32" s="82">
        <f t="shared" si="7"/>
        <v>143956.2465</v>
      </c>
    </row>
    <row r="33" spans="1:21" s="10" customFormat="1" ht="16.5" customHeight="1">
      <c r="A33" s="24">
        <v>6</v>
      </c>
      <c r="B33" s="30" t="s">
        <v>67</v>
      </c>
      <c r="C33" s="30" t="s">
        <v>98</v>
      </c>
      <c r="D33" s="127" t="s">
        <v>28</v>
      </c>
      <c r="E33" s="25">
        <v>1</v>
      </c>
      <c r="F33" s="24">
        <v>17697</v>
      </c>
      <c r="G33" s="25">
        <v>0.11</v>
      </c>
      <c r="H33" s="25">
        <v>4.75</v>
      </c>
      <c r="I33" s="34">
        <f t="shared" si="1"/>
        <v>84060.75</v>
      </c>
      <c r="J33" s="34">
        <f t="shared" si="0"/>
        <v>84060.75</v>
      </c>
      <c r="K33" s="34">
        <f t="shared" si="10"/>
        <v>37827.3375</v>
      </c>
      <c r="L33" s="34"/>
      <c r="M33" s="34">
        <f t="shared" si="3"/>
        <v>121888.0875</v>
      </c>
      <c r="N33" s="34">
        <f t="shared" si="4"/>
        <v>12188.80875</v>
      </c>
      <c r="O33" s="34"/>
      <c r="P33" s="34"/>
      <c r="Q33" s="34"/>
      <c r="R33" s="45"/>
      <c r="S33" s="45"/>
      <c r="T33" s="96">
        <f t="shared" si="6"/>
        <v>134076.89625</v>
      </c>
      <c r="U33" s="82">
        <f t="shared" si="7"/>
        <v>121888.0875</v>
      </c>
    </row>
    <row r="34" spans="1:21" s="10" customFormat="1" ht="16.5" customHeight="1">
      <c r="A34" s="106">
        <v>7</v>
      </c>
      <c r="B34" s="30" t="s">
        <v>66</v>
      </c>
      <c r="C34" s="135" t="s">
        <v>114</v>
      </c>
      <c r="D34" s="127" t="s">
        <v>41</v>
      </c>
      <c r="E34" s="25">
        <v>0.5</v>
      </c>
      <c r="F34" s="24">
        <v>17697</v>
      </c>
      <c r="G34" s="38">
        <v>9</v>
      </c>
      <c r="H34" s="25">
        <v>4.43</v>
      </c>
      <c r="I34" s="34">
        <f t="shared" si="1"/>
        <v>78397.70999999999</v>
      </c>
      <c r="J34" s="25">
        <f t="shared" si="0"/>
        <v>39198.854999999996</v>
      </c>
      <c r="K34" s="25">
        <f t="shared" si="10"/>
        <v>17639.48475</v>
      </c>
      <c r="L34" s="34"/>
      <c r="M34" s="34">
        <f t="shared" si="3"/>
        <v>56838.33975</v>
      </c>
      <c r="N34" s="34">
        <f t="shared" si="4"/>
        <v>5683.8339750000005</v>
      </c>
      <c r="O34" s="34"/>
      <c r="P34" s="34"/>
      <c r="Q34" s="34"/>
      <c r="R34" s="45"/>
      <c r="S34" s="45"/>
      <c r="T34" s="96">
        <f t="shared" si="6"/>
        <v>62522.173725</v>
      </c>
      <c r="U34" s="82">
        <f t="shared" si="7"/>
        <v>56838.33975</v>
      </c>
    </row>
    <row r="35" spans="1:21" s="10" customFormat="1" ht="16.5" customHeight="1">
      <c r="A35" s="107"/>
      <c r="B35" s="30" t="s">
        <v>66</v>
      </c>
      <c r="C35" s="30" t="s">
        <v>77</v>
      </c>
      <c r="D35" s="127" t="s">
        <v>80</v>
      </c>
      <c r="E35" s="25">
        <v>1</v>
      </c>
      <c r="F35" s="24">
        <v>17697</v>
      </c>
      <c r="G35" s="38">
        <v>9</v>
      </c>
      <c r="H35" s="25">
        <v>3.5</v>
      </c>
      <c r="I35" s="34">
        <f>F35*H35</f>
        <v>61939.5</v>
      </c>
      <c r="J35" s="34">
        <f t="shared" si="0"/>
        <v>61939.5</v>
      </c>
      <c r="K35" s="34">
        <f t="shared" si="10"/>
        <v>27872.775</v>
      </c>
      <c r="L35" s="34"/>
      <c r="M35" s="34">
        <f t="shared" si="3"/>
        <v>89812.275</v>
      </c>
      <c r="N35" s="34">
        <f t="shared" si="4"/>
        <v>8981.227499999999</v>
      </c>
      <c r="O35" s="34"/>
      <c r="P35" s="34"/>
      <c r="Q35" s="34"/>
      <c r="R35" s="45"/>
      <c r="S35" s="45"/>
      <c r="T35" s="96">
        <f t="shared" si="6"/>
        <v>98793.50249999999</v>
      </c>
      <c r="U35" s="82">
        <f t="shared" si="7"/>
        <v>89812.275</v>
      </c>
    </row>
    <row r="36" spans="1:21" s="10" customFormat="1" ht="16.5" customHeight="1">
      <c r="A36" s="108"/>
      <c r="B36" s="30" t="s">
        <v>66</v>
      </c>
      <c r="C36" s="30" t="s">
        <v>98</v>
      </c>
      <c r="D36" s="127" t="s">
        <v>41</v>
      </c>
      <c r="E36" s="25">
        <v>0.5</v>
      </c>
      <c r="F36" s="24">
        <v>17697</v>
      </c>
      <c r="G36" s="25">
        <v>0.11</v>
      </c>
      <c r="H36" s="25">
        <v>4.1</v>
      </c>
      <c r="I36" s="34">
        <f>F36*H36</f>
        <v>72557.7</v>
      </c>
      <c r="J36" s="34">
        <f t="shared" si="0"/>
        <v>36278.85</v>
      </c>
      <c r="K36" s="34">
        <f t="shared" si="10"/>
        <v>16325.4825</v>
      </c>
      <c r="L36" s="34"/>
      <c r="M36" s="34">
        <f t="shared" si="3"/>
        <v>52604.3325</v>
      </c>
      <c r="N36" s="34"/>
      <c r="O36" s="34"/>
      <c r="P36" s="34"/>
      <c r="Q36" s="34"/>
      <c r="R36" s="45"/>
      <c r="S36" s="45"/>
      <c r="T36" s="96">
        <f t="shared" si="6"/>
        <v>52604.3325</v>
      </c>
      <c r="U36" s="82">
        <f t="shared" si="7"/>
        <v>52604.3325</v>
      </c>
    </row>
    <row r="37" spans="1:21" s="10" customFormat="1" ht="16.5" customHeight="1">
      <c r="A37" s="24">
        <v>12</v>
      </c>
      <c r="B37" s="30" t="s">
        <v>34</v>
      </c>
      <c r="C37" s="30" t="s">
        <v>62</v>
      </c>
      <c r="D37" s="127" t="s">
        <v>35</v>
      </c>
      <c r="E37" s="25">
        <v>1</v>
      </c>
      <c r="F37" s="24">
        <v>17697</v>
      </c>
      <c r="G37" s="38">
        <v>13.1</v>
      </c>
      <c r="H37" s="43">
        <v>4.98</v>
      </c>
      <c r="I37" s="25">
        <f t="shared" si="1"/>
        <v>88131.06000000001</v>
      </c>
      <c r="J37" s="25">
        <f t="shared" si="0"/>
        <v>88131.06000000001</v>
      </c>
      <c r="K37" s="34">
        <f t="shared" si="10"/>
        <v>39658.977000000006</v>
      </c>
      <c r="L37" s="34"/>
      <c r="M37" s="34">
        <f t="shared" si="3"/>
        <v>127790.03700000001</v>
      </c>
      <c r="N37" s="34">
        <f t="shared" si="4"/>
        <v>12779.003700000001</v>
      </c>
      <c r="O37" s="34"/>
      <c r="P37" s="34"/>
      <c r="Q37" s="34"/>
      <c r="R37" s="37">
        <v>5309</v>
      </c>
      <c r="S37" s="37"/>
      <c r="T37" s="96">
        <f t="shared" si="6"/>
        <v>145878.0407</v>
      </c>
      <c r="U37" s="82">
        <f t="shared" si="7"/>
        <v>127790.03700000001</v>
      </c>
    </row>
    <row r="38" spans="1:21" s="10" customFormat="1" ht="16.5" customHeight="1">
      <c r="A38" s="106">
        <v>13</v>
      </c>
      <c r="B38" s="30" t="s">
        <v>4</v>
      </c>
      <c r="C38" s="30" t="s">
        <v>62</v>
      </c>
      <c r="D38" s="127" t="s">
        <v>36</v>
      </c>
      <c r="E38" s="25">
        <v>0.5</v>
      </c>
      <c r="F38" s="24">
        <v>17697</v>
      </c>
      <c r="G38" s="38">
        <v>13.1</v>
      </c>
      <c r="H38" s="43">
        <v>3.57</v>
      </c>
      <c r="I38" s="34">
        <f t="shared" si="1"/>
        <v>63178.28999999999</v>
      </c>
      <c r="J38" s="34">
        <f t="shared" si="0"/>
        <v>31589.144999999997</v>
      </c>
      <c r="K38" s="34">
        <f t="shared" si="10"/>
        <v>14215.115249999999</v>
      </c>
      <c r="L38" s="34"/>
      <c r="M38" s="34">
        <f t="shared" si="3"/>
        <v>45804.26024999999</v>
      </c>
      <c r="N38" s="34"/>
      <c r="O38" s="34"/>
      <c r="P38" s="34"/>
      <c r="Q38" s="34"/>
      <c r="R38" s="37"/>
      <c r="S38" s="37"/>
      <c r="T38" s="96">
        <f t="shared" si="6"/>
        <v>45804.26024999999</v>
      </c>
      <c r="U38" s="82">
        <f t="shared" si="7"/>
        <v>45804.26024999999</v>
      </c>
    </row>
    <row r="39" spans="1:21" s="10" customFormat="1" ht="16.5" customHeight="1">
      <c r="A39" s="108"/>
      <c r="B39" s="30" t="s">
        <v>4</v>
      </c>
      <c r="C39" s="30" t="s">
        <v>25</v>
      </c>
      <c r="D39" s="127" t="s">
        <v>41</v>
      </c>
      <c r="E39" s="25">
        <v>0.5</v>
      </c>
      <c r="F39" s="24">
        <v>17697</v>
      </c>
      <c r="G39" s="38">
        <v>0.3</v>
      </c>
      <c r="H39" s="43">
        <v>4.1</v>
      </c>
      <c r="I39" s="34">
        <f>F39*H39</f>
        <v>72557.7</v>
      </c>
      <c r="J39" s="34">
        <f>E39*F39*H39</f>
        <v>36278.85</v>
      </c>
      <c r="K39" s="34">
        <f t="shared" si="10"/>
        <v>16325.4825</v>
      </c>
      <c r="L39" s="34"/>
      <c r="M39" s="34">
        <f t="shared" si="3"/>
        <v>52604.3325</v>
      </c>
      <c r="N39" s="34"/>
      <c r="O39" s="34"/>
      <c r="P39" s="34"/>
      <c r="Q39" s="34"/>
      <c r="R39" s="42"/>
      <c r="S39" s="42"/>
      <c r="T39" s="96">
        <f t="shared" si="6"/>
        <v>52604.3325</v>
      </c>
      <c r="U39" s="82">
        <f t="shared" si="7"/>
        <v>52604.3325</v>
      </c>
    </row>
    <row r="40" spans="1:21" s="10" customFormat="1" ht="16.5" customHeight="1">
      <c r="A40" s="24">
        <v>14</v>
      </c>
      <c r="B40" s="30" t="s">
        <v>5</v>
      </c>
      <c r="C40" s="30" t="s">
        <v>38</v>
      </c>
      <c r="D40" s="127" t="s">
        <v>8</v>
      </c>
      <c r="E40" s="25">
        <v>1</v>
      </c>
      <c r="F40" s="24">
        <v>17697</v>
      </c>
      <c r="G40" s="38">
        <v>25.7</v>
      </c>
      <c r="H40" s="43">
        <v>3.29</v>
      </c>
      <c r="I40" s="34">
        <f t="shared" si="1"/>
        <v>58223.13</v>
      </c>
      <c r="J40" s="34">
        <f t="shared" si="0"/>
        <v>58223.13</v>
      </c>
      <c r="K40" s="34">
        <f t="shared" si="10"/>
        <v>26200.408499999998</v>
      </c>
      <c r="L40" s="34"/>
      <c r="M40" s="34">
        <f t="shared" si="3"/>
        <v>84423.5385</v>
      </c>
      <c r="N40" s="34">
        <f t="shared" si="4"/>
        <v>8442.35385</v>
      </c>
      <c r="O40" s="34"/>
      <c r="P40" s="34"/>
      <c r="Q40" s="34"/>
      <c r="R40" s="42"/>
      <c r="S40" s="42"/>
      <c r="T40" s="96">
        <f t="shared" si="6"/>
        <v>92865.89235</v>
      </c>
      <c r="U40" s="82">
        <f t="shared" si="7"/>
        <v>84423.5385</v>
      </c>
    </row>
    <row r="41" spans="1:21" s="10" customFormat="1" ht="16.5" customHeight="1">
      <c r="A41" s="24">
        <v>15</v>
      </c>
      <c r="B41" s="33" t="s">
        <v>37</v>
      </c>
      <c r="C41" s="41" t="s">
        <v>102</v>
      </c>
      <c r="D41" s="136" t="s">
        <v>8</v>
      </c>
      <c r="E41" s="27">
        <v>1</v>
      </c>
      <c r="F41" s="24">
        <v>17697</v>
      </c>
      <c r="G41" s="39">
        <v>1.4</v>
      </c>
      <c r="H41" s="27">
        <v>2.98</v>
      </c>
      <c r="I41" s="34">
        <f t="shared" si="1"/>
        <v>52737.06</v>
      </c>
      <c r="J41" s="34">
        <f t="shared" si="0"/>
        <v>52737.06</v>
      </c>
      <c r="K41" s="34">
        <f t="shared" si="10"/>
        <v>23731.677</v>
      </c>
      <c r="L41" s="34"/>
      <c r="M41" s="34">
        <f t="shared" si="3"/>
        <v>76468.737</v>
      </c>
      <c r="N41" s="34">
        <f t="shared" si="4"/>
        <v>7646.8737</v>
      </c>
      <c r="O41" s="34"/>
      <c r="P41" s="34"/>
      <c r="Q41" s="34"/>
      <c r="R41" s="42"/>
      <c r="S41" s="42"/>
      <c r="T41" s="96">
        <f t="shared" si="6"/>
        <v>84115.61069999999</v>
      </c>
      <c r="U41" s="82">
        <f t="shared" si="7"/>
        <v>76468.737</v>
      </c>
    </row>
    <row r="42" spans="1:21" s="10" customFormat="1" ht="16.5" customHeight="1">
      <c r="A42" s="24">
        <v>17</v>
      </c>
      <c r="B42" s="30" t="s">
        <v>88</v>
      </c>
      <c r="C42" s="30" t="s">
        <v>78</v>
      </c>
      <c r="D42" s="127" t="s">
        <v>36</v>
      </c>
      <c r="E42" s="25">
        <v>1</v>
      </c>
      <c r="F42" s="24">
        <v>17697</v>
      </c>
      <c r="G42" s="38">
        <v>21</v>
      </c>
      <c r="H42" s="47">
        <v>3.65</v>
      </c>
      <c r="I42" s="34">
        <f t="shared" si="1"/>
        <v>64594.049999999996</v>
      </c>
      <c r="J42" s="34">
        <f t="shared" si="0"/>
        <v>64594.049999999996</v>
      </c>
      <c r="K42" s="34">
        <f t="shared" si="10"/>
        <v>29067.3225</v>
      </c>
      <c r="L42" s="34"/>
      <c r="M42" s="34">
        <f t="shared" si="3"/>
        <v>93661.3725</v>
      </c>
      <c r="N42" s="34">
        <f t="shared" si="4"/>
        <v>9366.13725</v>
      </c>
      <c r="O42" s="34"/>
      <c r="P42" s="34"/>
      <c r="Q42" s="34"/>
      <c r="R42" s="42"/>
      <c r="S42" s="42"/>
      <c r="T42" s="96">
        <f t="shared" si="6"/>
        <v>103027.50975</v>
      </c>
      <c r="U42" s="82">
        <f t="shared" si="7"/>
        <v>93661.3725</v>
      </c>
    </row>
    <row r="43" spans="1:21" s="10" customFormat="1" ht="16.5" customHeight="1">
      <c r="A43" s="24">
        <v>18</v>
      </c>
      <c r="B43" s="30" t="s">
        <v>42</v>
      </c>
      <c r="C43" s="30" t="s">
        <v>103</v>
      </c>
      <c r="D43" s="127" t="s">
        <v>9</v>
      </c>
      <c r="E43" s="25">
        <v>1</v>
      </c>
      <c r="F43" s="24">
        <v>17697</v>
      </c>
      <c r="G43" s="38">
        <v>39.6</v>
      </c>
      <c r="H43" s="47">
        <v>4.19</v>
      </c>
      <c r="I43" s="34">
        <f t="shared" si="1"/>
        <v>74150.43000000001</v>
      </c>
      <c r="J43" s="34">
        <f t="shared" si="0"/>
        <v>74150.43000000001</v>
      </c>
      <c r="K43" s="34">
        <f t="shared" si="10"/>
        <v>33367.6935</v>
      </c>
      <c r="L43" s="34"/>
      <c r="M43" s="34">
        <f t="shared" si="3"/>
        <v>107518.12350000002</v>
      </c>
      <c r="N43" s="34"/>
      <c r="O43" s="34"/>
      <c r="P43" s="34"/>
      <c r="Q43" s="34"/>
      <c r="R43" s="42"/>
      <c r="S43" s="42"/>
      <c r="T43" s="96">
        <f t="shared" si="6"/>
        <v>107518.12350000002</v>
      </c>
      <c r="U43" s="82">
        <f t="shared" si="7"/>
        <v>107518.12350000002</v>
      </c>
    </row>
    <row r="44" spans="1:21" s="10" customFormat="1" ht="16.5" customHeight="1">
      <c r="A44" s="24">
        <v>19</v>
      </c>
      <c r="B44" s="33" t="s">
        <v>43</v>
      </c>
      <c r="C44" s="30" t="s">
        <v>44</v>
      </c>
      <c r="D44" s="127" t="s">
        <v>9</v>
      </c>
      <c r="E44" s="25">
        <v>1</v>
      </c>
      <c r="F44" s="24">
        <v>17697</v>
      </c>
      <c r="G44" s="38">
        <v>7.4</v>
      </c>
      <c r="H44" s="25">
        <v>3.85</v>
      </c>
      <c r="I44" s="34">
        <f t="shared" si="1"/>
        <v>68133.45</v>
      </c>
      <c r="J44" s="34">
        <f t="shared" si="0"/>
        <v>68133.45</v>
      </c>
      <c r="K44" s="34">
        <f t="shared" si="10"/>
        <v>30660.052499999998</v>
      </c>
      <c r="L44" s="34"/>
      <c r="M44" s="34">
        <f t="shared" si="3"/>
        <v>98793.5025</v>
      </c>
      <c r="N44" s="34"/>
      <c r="O44" s="34"/>
      <c r="P44" s="34"/>
      <c r="Q44" s="34"/>
      <c r="R44" s="42"/>
      <c r="S44" s="42"/>
      <c r="T44" s="96">
        <f t="shared" si="6"/>
        <v>98793.5025</v>
      </c>
      <c r="U44" s="82">
        <f t="shared" si="7"/>
        <v>98793.5025</v>
      </c>
    </row>
    <row r="45" spans="1:21" s="10" customFormat="1" ht="16.5" customHeight="1">
      <c r="A45" s="106">
        <v>20</v>
      </c>
      <c r="B45" s="33" t="s">
        <v>45</v>
      </c>
      <c r="C45" s="41" t="s">
        <v>106</v>
      </c>
      <c r="D45" s="127" t="s">
        <v>9</v>
      </c>
      <c r="E45" s="25">
        <v>0.5</v>
      </c>
      <c r="F45" s="24">
        <v>17697</v>
      </c>
      <c r="G45" s="38">
        <v>7.4</v>
      </c>
      <c r="H45" s="25">
        <v>3.85</v>
      </c>
      <c r="I45" s="34">
        <f t="shared" si="1"/>
        <v>68133.45</v>
      </c>
      <c r="J45" s="34">
        <f t="shared" si="0"/>
        <v>34066.725</v>
      </c>
      <c r="K45" s="34">
        <f t="shared" si="10"/>
        <v>15330.026249999999</v>
      </c>
      <c r="L45" s="34"/>
      <c r="M45" s="34">
        <f t="shared" si="3"/>
        <v>49396.75125</v>
      </c>
      <c r="N45" s="34"/>
      <c r="O45" s="34"/>
      <c r="P45" s="34"/>
      <c r="Q45" s="34"/>
      <c r="R45" s="42"/>
      <c r="S45" s="42"/>
      <c r="T45" s="96">
        <f t="shared" si="6"/>
        <v>49396.75125</v>
      </c>
      <c r="U45" s="82">
        <f t="shared" si="7"/>
        <v>49396.75125</v>
      </c>
    </row>
    <row r="46" spans="1:21" s="10" customFormat="1" ht="16.5" customHeight="1">
      <c r="A46" s="108"/>
      <c r="B46" s="33" t="s">
        <v>45</v>
      </c>
      <c r="C46" s="30" t="s">
        <v>61</v>
      </c>
      <c r="D46" s="127" t="s">
        <v>9</v>
      </c>
      <c r="E46" s="25">
        <v>0.5</v>
      </c>
      <c r="F46" s="24">
        <v>17697</v>
      </c>
      <c r="G46" s="38">
        <v>0.3</v>
      </c>
      <c r="H46" s="25">
        <v>3.52</v>
      </c>
      <c r="I46" s="34">
        <f t="shared" si="1"/>
        <v>62293.44</v>
      </c>
      <c r="J46" s="34">
        <f t="shared" si="0"/>
        <v>31146.72</v>
      </c>
      <c r="K46" s="34">
        <f t="shared" si="10"/>
        <v>14016.024000000001</v>
      </c>
      <c r="L46" s="34"/>
      <c r="M46" s="34">
        <f t="shared" si="3"/>
        <v>45162.744000000006</v>
      </c>
      <c r="N46" s="34"/>
      <c r="O46" s="34"/>
      <c r="P46" s="34"/>
      <c r="Q46" s="34"/>
      <c r="R46" s="42"/>
      <c r="S46" s="42"/>
      <c r="T46" s="96">
        <f t="shared" si="6"/>
        <v>45162.744000000006</v>
      </c>
      <c r="U46" s="82">
        <f t="shared" si="7"/>
        <v>45162.744000000006</v>
      </c>
    </row>
    <row r="47" spans="1:21" s="10" customFormat="1" ht="16.5" customHeight="1">
      <c r="A47" s="24">
        <v>21</v>
      </c>
      <c r="B47" s="41" t="s">
        <v>46</v>
      </c>
      <c r="C47" s="41" t="s">
        <v>102</v>
      </c>
      <c r="D47" s="136" t="s">
        <v>107</v>
      </c>
      <c r="E47" s="27">
        <v>0.25</v>
      </c>
      <c r="F47" s="24">
        <v>17697</v>
      </c>
      <c r="G47" s="39">
        <v>1.4</v>
      </c>
      <c r="H47" s="27">
        <v>3.36</v>
      </c>
      <c r="I47" s="34">
        <f t="shared" si="1"/>
        <v>59461.92</v>
      </c>
      <c r="J47" s="34">
        <f t="shared" si="0"/>
        <v>14865.48</v>
      </c>
      <c r="K47" s="34">
        <f t="shared" si="10"/>
        <v>6689.466</v>
      </c>
      <c r="L47" s="34"/>
      <c r="M47" s="34">
        <f t="shared" si="3"/>
        <v>21554.946</v>
      </c>
      <c r="N47" s="34"/>
      <c r="O47" s="34"/>
      <c r="P47" s="34"/>
      <c r="Q47" s="34"/>
      <c r="R47" s="42"/>
      <c r="S47" s="42"/>
      <c r="T47" s="96">
        <f t="shared" si="6"/>
        <v>21554.946</v>
      </c>
      <c r="U47" s="82">
        <f t="shared" si="7"/>
        <v>21554.946</v>
      </c>
    </row>
    <row r="48" spans="1:21" s="65" customFormat="1" ht="16.5" customHeight="1">
      <c r="A48" s="61"/>
      <c r="B48" s="62" t="s">
        <v>90</v>
      </c>
      <c r="C48" s="62"/>
      <c r="D48" s="137"/>
      <c r="E48" s="63">
        <f>SUM(E17:E47)</f>
        <v>24.75</v>
      </c>
      <c r="F48" s="64"/>
      <c r="G48" s="63"/>
      <c r="H48" s="63"/>
      <c r="I48" s="68">
        <f aca="true" t="shared" si="11" ref="I48:U48">SUM(I17:I47)</f>
        <v>2446964.19</v>
      </c>
      <c r="J48" s="68">
        <f t="shared" si="11"/>
        <v>1967021.5500000003</v>
      </c>
      <c r="K48" s="68">
        <f t="shared" si="11"/>
        <v>422909.6332500001</v>
      </c>
      <c r="L48" s="68">
        <f t="shared" si="11"/>
        <v>1027222.3650000001</v>
      </c>
      <c r="M48" s="68">
        <f t="shared" si="11"/>
        <v>3417153.54825</v>
      </c>
      <c r="N48" s="68">
        <f t="shared" si="11"/>
        <v>288142.111575</v>
      </c>
      <c r="O48" s="68">
        <f t="shared" si="11"/>
        <v>157025.481</v>
      </c>
      <c r="P48" s="68">
        <f t="shared" si="11"/>
        <v>281435.391</v>
      </c>
      <c r="Q48" s="68">
        <f t="shared" si="11"/>
        <v>28315.2</v>
      </c>
      <c r="R48" s="68">
        <f t="shared" si="11"/>
        <v>5309</v>
      </c>
      <c r="S48" s="68">
        <f t="shared" si="11"/>
        <v>0</v>
      </c>
      <c r="T48" s="68">
        <f t="shared" si="11"/>
        <v>4177380.731825001</v>
      </c>
      <c r="U48" s="68">
        <f t="shared" si="11"/>
        <v>3417153.54825</v>
      </c>
    </row>
    <row r="49" spans="1:21" s="10" customFormat="1" ht="32.25" customHeight="1">
      <c r="A49" s="106">
        <v>22</v>
      </c>
      <c r="B49" s="41" t="s">
        <v>87</v>
      </c>
      <c r="C49" s="41" t="s">
        <v>76</v>
      </c>
      <c r="D49" s="138" t="s">
        <v>47</v>
      </c>
      <c r="E49" s="27">
        <v>1</v>
      </c>
      <c r="F49" s="26">
        <v>17697</v>
      </c>
      <c r="G49" s="39">
        <v>2</v>
      </c>
      <c r="H49" s="27">
        <v>2.89</v>
      </c>
      <c r="I49" s="76">
        <f aca="true" t="shared" si="12" ref="I49:I66">F49*H49</f>
        <v>51144.33</v>
      </c>
      <c r="J49" s="76">
        <f aca="true" t="shared" si="13" ref="J49:J66">E49*F49*H49</f>
        <v>51144.33</v>
      </c>
      <c r="K49" s="76">
        <f t="shared" si="10"/>
        <v>23014.948500000002</v>
      </c>
      <c r="L49" s="76"/>
      <c r="M49" s="76">
        <f t="shared" si="3"/>
        <v>74159.2785</v>
      </c>
      <c r="N49" s="34"/>
      <c r="O49" s="76"/>
      <c r="P49" s="76"/>
      <c r="Q49" s="76"/>
      <c r="R49" s="76"/>
      <c r="S49" s="76"/>
      <c r="T49" s="78">
        <f t="shared" si="6"/>
        <v>74159.2785</v>
      </c>
      <c r="U49" s="82"/>
    </row>
    <row r="50" spans="1:21" s="10" customFormat="1" ht="32.25" customHeight="1">
      <c r="A50" s="108"/>
      <c r="B50" s="41" t="s">
        <v>87</v>
      </c>
      <c r="C50" s="62" t="s">
        <v>115</v>
      </c>
      <c r="D50" s="138" t="s">
        <v>120</v>
      </c>
      <c r="E50" s="27">
        <v>1</v>
      </c>
      <c r="F50" s="26">
        <v>17697</v>
      </c>
      <c r="G50" s="39">
        <v>3</v>
      </c>
      <c r="H50" s="27">
        <v>2.89</v>
      </c>
      <c r="I50" s="76">
        <f t="shared" si="12"/>
        <v>51144.33</v>
      </c>
      <c r="J50" s="76">
        <f t="shared" si="13"/>
        <v>51144.33</v>
      </c>
      <c r="K50" s="76">
        <f t="shared" si="10"/>
        <v>23014.948500000002</v>
      </c>
      <c r="L50" s="76"/>
      <c r="M50" s="76">
        <f t="shared" si="3"/>
        <v>74159.2785</v>
      </c>
      <c r="N50" s="34">
        <f aca="true" t="shared" si="14" ref="N50:N66">+M50*10%</f>
        <v>7415.92785</v>
      </c>
      <c r="O50" s="76"/>
      <c r="P50" s="76"/>
      <c r="Q50" s="78"/>
      <c r="R50" s="76"/>
      <c r="S50" s="76"/>
      <c r="T50" s="78">
        <f t="shared" si="6"/>
        <v>81575.20635</v>
      </c>
      <c r="U50" s="82"/>
    </row>
    <row r="51" spans="1:21" s="10" customFormat="1" ht="16.5" customHeight="1">
      <c r="A51" s="106">
        <v>23</v>
      </c>
      <c r="B51" s="31" t="s">
        <v>6</v>
      </c>
      <c r="C51" s="32" t="s">
        <v>48</v>
      </c>
      <c r="D51" s="139" t="s">
        <v>49</v>
      </c>
      <c r="E51" s="27">
        <v>1.5</v>
      </c>
      <c r="F51" s="77">
        <v>17697</v>
      </c>
      <c r="G51" s="39">
        <v>34</v>
      </c>
      <c r="H51" s="27">
        <v>2.81</v>
      </c>
      <c r="I51" s="78">
        <f t="shared" si="12"/>
        <v>49728.57</v>
      </c>
      <c r="J51" s="78">
        <f t="shared" si="13"/>
        <v>74592.855</v>
      </c>
      <c r="K51" s="34">
        <f t="shared" si="10"/>
        <v>33566.78475</v>
      </c>
      <c r="L51" s="78"/>
      <c r="M51" s="34">
        <f t="shared" si="3"/>
        <v>108159.63975</v>
      </c>
      <c r="N51" s="34">
        <f t="shared" si="14"/>
        <v>10815.963975</v>
      </c>
      <c r="O51" s="78"/>
      <c r="P51" s="78"/>
      <c r="Q51" s="78"/>
      <c r="R51" s="76"/>
      <c r="S51" s="76">
        <f>+(F51*30%)*E51</f>
        <v>7963.65</v>
      </c>
      <c r="T51" s="96">
        <f t="shared" si="6"/>
        <v>126939.253725</v>
      </c>
      <c r="U51" s="82"/>
    </row>
    <row r="52" spans="1:21" s="10" customFormat="1" ht="16.5" customHeight="1">
      <c r="A52" s="107"/>
      <c r="B52" s="31" t="s">
        <v>6</v>
      </c>
      <c r="C52" s="41" t="s">
        <v>104</v>
      </c>
      <c r="D52" s="139" t="s">
        <v>49</v>
      </c>
      <c r="E52" s="27">
        <v>1.4</v>
      </c>
      <c r="F52" s="77">
        <v>17697</v>
      </c>
      <c r="G52" s="39">
        <v>3.9</v>
      </c>
      <c r="H52" s="27">
        <v>2.81</v>
      </c>
      <c r="I52" s="78">
        <f t="shared" si="12"/>
        <v>49728.57</v>
      </c>
      <c r="J52" s="78">
        <f t="shared" si="13"/>
        <v>69619.99799999999</v>
      </c>
      <c r="K52" s="34">
        <f t="shared" si="10"/>
        <v>31328.999099999997</v>
      </c>
      <c r="L52" s="78"/>
      <c r="M52" s="34">
        <f t="shared" si="3"/>
        <v>100948.9971</v>
      </c>
      <c r="N52" s="34">
        <f t="shared" si="14"/>
        <v>10094.89971</v>
      </c>
      <c r="O52" s="78"/>
      <c r="P52" s="78"/>
      <c r="Q52" s="78"/>
      <c r="R52" s="76"/>
      <c r="S52" s="76">
        <f aca="true" t="shared" si="15" ref="S52:S61">+(F52*30%)*E52</f>
        <v>7432.739999999999</v>
      </c>
      <c r="T52" s="96">
        <f t="shared" si="6"/>
        <v>118476.63681</v>
      </c>
      <c r="U52" s="82"/>
    </row>
    <row r="53" spans="1:21" s="10" customFormat="1" ht="16.5" customHeight="1">
      <c r="A53" s="107"/>
      <c r="B53" s="31" t="s">
        <v>6</v>
      </c>
      <c r="C53" s="31" t="s">
        <v>50</v>
      </c>
      <c r="D53" s="139" t="s">
        <v>49</v>
      </c>
      <c r="E53" s="27">
        <v>1.5</v>
      </c>
      <c r="F53" s="77">
        <v>17697</v>
      </c>
      <c r="G53" s="39">
        <v>33</v>
      </c>
      <c r="H53" s="27">
        <v>2.81</v>
      </c>
      <c r="I53" s="78">
        <f t="shared" si="12"/>
        <v>49728.57</v>
      </c>
      <c r="J53" s="78">
        <f t="shared" si="13"/>
        <v>74592.855</v>
      </c>
      <c r="K53" s="34">
        <f t="shared" si="10"/>
        <v>33566.78475</v>
      </c>
      <c r="L53" s="78"/>
      <c r="M53" s="34">
        <f t="shared" si="3"/>
        <v>108159.63975</v>
      </c>
      <c r="N53" s="34">
        <f t="shared" si="14"/>
        <v>10815.963975</v>
      </c>
      <c r="O53" s="78"/>
      <c r="P53" s="78"/>
      <c r="Q53" s="78"/>
      <c r="R53" s="76"/>
      <c r="S53" s="76">
        <f t="shared" si="15"/>
        <v>7963.65</v>
      </c>
      <c r="T53" s="96">
        <f t="shared" si="6"/>
        <v>126939.253725</v>
      </c>
      <c r="U53" s="82"/>
    </row>
    <row r="54" spans="1:21" s="10" customFormat="1" ht="16.5" customHeight="1">
      <c r="A54" s="107"/>
      <c r="B54" s="31" t="s">
        <v>6</v>
      </c>
      <c r="C54" s="31" t="s">
        <v>51</v>
      </c>
      <c r="D54" s="139" t="s">
        <v>49</v>
      </c>
      <c r="E54" s="27">
        <v>1.4</v>
      </c>
      <c r="F54" s="77">
        <v>17697</v>
      </c>
      <c r="G54" s="39">
        <v>12</v>
      </c>
      <c r="H54" s="27">
        <v>2.81</v>
      </c>
      <c r="I54" s="78">
        <f t="shared" si="12"/>
        <v>49728.57</v>
      </c>
      <c r="J54" s="78">
        <f t="shared" si="13"/>
        <v>69619.99799999999</v>
      </c>
      <c r="K54" s="34">
        <f t="shared" si="10"/>
        <v>31328.999099999997</v>
      </c>
      <c r="L54" s="78"/>
      <c r="M54" s="34">
        <f t="shared" si="3"/>
        <v>100948.9971</v>
      </c>
      <c r="N54" s="34">
        <f t="shared" si="14"/>
        <v>10094.89971</v>
      </c>
      <c r="O54" s="78"/>
      <c r="P54" s="78"/>
      <c r="Q54" s="78"/>
      <c r="R54" s="76"/>
      <c r="S54" s="76">
        <f t="shared" si="15"/>
        <v>7432.739999999999</v>
      </c>
      <c r="T54" s="96">
        <f t="shared" si="6"/>
        <v>118476.63681</v>
      </c>
      <c r="U54" s="82"/>
    </row>
    <row r="55" spans="1:21" s="10" customFormat="1" ht="16.5" customHeight="1">
      <c r="A55" s="107"/>
      <c r="B55" s="31" t="s">
        <v>6</v>
      </c>
      <c r="C55" s="31" t="s">
        <v>52</v>
      </c>
      <c r="D55" s="139" t="s">
        <v>49</v>
      </c>
      <c r="E55" s="27">
        <v>1.5</v>
      </c>
      <c r="F55" s="77">
        <v>17697</v>
      </c>
      <c r="G55" s="39">
        <v>35</v>
      </c>
      <c r="H55" s="27">
        <v>2.81</v>
      </c>
      <c r="I55" s="78">
        <f t="shared" si="12"/>
        <v>49728.57</v>
      </c>
      <c r="J55" s="78">
        <f t="shared" si="13"/>
        <v>74592.855</v>
      </c>
      <c r="K55" s="34">
        <f t="shared" si="10"/>
        <v>33566.78475</v>
      </c>
      <c r="L55" s="78"/>
      <c r="M55" s="34">
        <f t="shared" si="3"/>
        <v>108159.63975</v>
      </c>
      <c r="N55" s="34">
        <f t="shared" si="14"/>
        <v>10815.963975</v>
      </c>
      <c r="O55" s="78"/>
      <c r="P55" s="78"/>
      <c r="Q55" s="78"/>
      <c r="R55" s="76"/>
      <c r="S55" s="76">
        <f t="shared" si="15"/>
        <v>7963.65</v>
      </c>
      <c r="T55" s="96">
        <f t="shared" si="6"/>
        <v>126939.253725</v>
      </c>
      <c r="U55" s="82"/>
    </row>
    <row r="56" spans="1:24" s="10" customFormat="1" ht="16.5" customHeight="1">
      <c r="A56" s="107"/>
      <c r="B56" s="31" t="s">
        <v>6</v>
      </c>
      <c r="C56" s="31" t="s">
        <v>53</v>
      </c>
      <c r="D56" s="139" t="s">
        <v>49</v>
      </c>
      <c r="E56" s="27">
        <v>1.5</v>
      </c>
      <c r="F56" s="77">
        <v>17697</v>
      </c>
      <c r="G56" s="39">
        <v>26</v>
      </c>
      <c r="H56" s="27">
        <v>2.81</v>
      </c>
      <c r="I56" s="78">
        <f t="shared" si="12"/>
        <v>49728.57</v>
      </c>
      <c r="J56" s="78">
        <f>E56*F56*H56</f>
        <v>74592.855</v>
      </c>
      <c r="K56" s="34">
        <f t="shared" si="10"/>
        <v>33566.78475</v>
      </c>
      <c r="L56" s="78"/>
      <c r="M56" s="34">
        <f t="shared" si="3"/>
        <v>108159.63975</v>
      </c>
      <c r="N56" s="34">
        <f t="shared" si="14"/>
        <v>10815.963975</v>
      </c>
      <c r="O56" s="78"/>
      <c r="P56" s="78"/>
      <c r="Q56" s="78"/>
      <c r="R56" s="76"/>
      <c r="S56" s="76">
        <f t="shared" si="15"/>
        <v>7963.65</v>
      </c>
      <c r="T56" s="96">
        <f t="shared" si="6"/>
        <v>126939.253725</v>
      </c>
      <c r="U56" s="82"/>
      <c r="X56" s="9"/>
    </row>
    <row r="57" spans="1:21" s="10" customFormat="1" ht="16.5" customHeight="1">
      <c r="A57" s="107"/>
      <c r="B57" s="31" t="s">
        <v>6</v>
      </c>
      <c r="C57" s="31" t="s">
        <v>54</v>
      </c>
      <c r="D57" s="139" t="s">
        <v>49</v>
      </c>
      <c r="E57" s="27">
        <v>1.5</v>
      </c>
      <c r="F57" s="77">
        <v>17697</v>
      </c>
      <c r="G57" s="39">
        <v>26</v>
      </c>
      <c r="H57" s="27">
        <v>2.81</v>
      </c>
      <c r="I57" s="78">
        <f t="shared" si="12"/>
        <v>49728.57</v>
      </c>
      <c r="J57" s="78">
        <f t="shared" si="13"/>
        <v>74592.855</v>
      </c>
      <c r="K57" s="34">
        <f t="shared" si="10"/>
        <v>33566.78475</v>
      </c>
      <c r="L57" s="78"/>
      <c r="M57" s="34">
        <f t="shared" si="3"/>
        <v>108159.63975</v>
      </c>
      <c r="N57" s="34">
        <f t="shared" si="14"/>
        <v>10815.963975</v>
      </c>
      <c r="O57" s="78"/>
      <c r="P57" s="78"/>
      <c r="Q57" s="78"/>
      <c r="R57" s="76"/>
      <c r="S57" s="76">
        <f t="shared" si="15"/>
        <v>7963.65</v>
      </c>
      <c r="T57" s="96">
        <f t="shared" si="6"/>
        <v>126939.253725</v>
      </c>
      <c r="U57" s="82"/>
    </row>
    <row r="58" spans="1:21" s="10" customFormat="1" ht="16.5" customHeight="1">
      <c r="A58" s="107"/>
      <c r="B58" s="31" t="s">
        <v>6</v>
      </c>
      <c r="C58" s="41" t="s">
        <v>105</v>
      </c>
      <c r="D58" s="139" t="s">
        <v>49</v>
      </c>
      <c r="E58" s="27">
        <v>1.4</v>
      </c>
      <c r="F58" s="77">
        <v>17697</v>
      </c>
      <c r="G58" s="39">
        <v>4</v>
      </c>
      <c r="H58" s="27">
        <v>2.81</v>
      </c>
      <c r="I58" s="78">
        <f t="shared" si="12"/>
        <v>49728.57</v>
      </c>
      <c r="J58" s="78">
        <f t="shared" si="13"/>
        <v>69619.99799999999</v>
      </c>
      <c r="K58" s="34">
        <f t="shared" si="10"/>
        <v>31328.999099999997</v>
      </c>
      <c r="L58" s="78"/>
      <c r="M58" s="34">
        <f t="shared" si="3"/>
        <v>100948.9971</v>
      </c>
      <c r="N58" s="34">
        <f t="shared" si="14"/>
        <v>10094.89971</v>
      </c>
      <c r="O58" s="78"/>
      <c r="P58" s="78"/>
      <c r="Q58" s="78"/>
      <c r="R58" s="76"/>
      <c r="S58" s="76">
        <f t="shared" si="15"/>
        <v>7432.739999999999</v>
      </c>
      <c r="T58" s="96">
        <f t="shared" si="6"/>
        <v>118476.63681</v>
      </c>
      <c r="U58" s="82"/>
    </row>
    <row r="59" spans="1:21" s="10" customFormat="1" ht="16.5" customHeight="1">
      <c r="A59" s="107"/>
      <c r="B59" s="31" t="s">
        <v>6</v>
      </c>
      <c r="C59" s="31" t="s">
        <v>55</v>
      </c>
      <c r="D59" s="139" t="s">
        <v>49</v>
      </c>
      <c r="E59" s="27">
        <v>1.4</v>
      </c>
      <c r="F59" s="77">
        <v>17697</v>
      </c>
      <c r="G59" s="39">
        <v>23</v>
      </c>
      <c r="H59" s="27">
        <v>2.81</v>
      </c>
      <c r="I59" s="78">
        <f t="shared" si="12"/>
        <v>49728.57</v>
      </c>
      <c r="J59" s="78">
        <f t="shared" si="13"/>
        <v>69619.99799999999</v>
      </c>
      <c r="K59" s="34">
        <f t="shared" si="10"/>
        <v>31328.999099999997</v>
      </c>
      <c r="L59" s="78"/>
      <c r="M59" s="34">
        <f t="shared" si="3"/>
        <v>100948.9971</v>
      </c>
      <c r="N59" s="34">
        <f t="shared" si="14"/>
        <v>10094.89971</v>
      </c>
      <c r="O59" s="78"/>
      <c r="P59" s="78"/>
      <c r="Q59" s="78"/>
      <c r="R59" s="76"/>
      <c r="S59" s="76">
        <f t="shared" si="15"/>
        <v>7432.739999999999</v>
      </c>
      <c r="T59" s="96">
        <f t="shared" si="6"/>
        <v>118476.63681</v>
      </c>
      <c r="U59" s="82"/>
    </row>
    <row r="60" spans="1:21" s="10" customFormat="1" ht="16.5" customHeight="1">
      <c r="A60" s="107"/>
      <c r="B60" s="31" t="s">
        <v>6</v>
      </c>
      <c r="C60" s="31" t="s">
        <v>56</v>
      </c>
      <c r="D60" s="139" t="s">
        <v>49</v>
      </c>
      <c r="E60" s="27">
        <v>1.4</v>
      </c>
      <c r="F60" s="77">
        <v>17697</v>
      </c>
      <c r="G60" s="39">
        <v>8</v>
      </c>
      <c r="H60" s="27">
        <v>2.81</v>
      </c>
      <c r="I60" s="78">
        <f t="shared" si="12"/>
        <v>49728.57</v>
      </c>
      <c r="J60" s="78">
        <f t="shared" si="13"/>
        <v>69619.99799999999</v>
      </c>
      <c r="K60" s="34">
        <f t="shared" si="10"/>
        <v>31328.999099999997</v>
      </c>
      <c r="L60" s="78"/>
      <c r="M60" s="34">
        <f t="shared" si="3"/>
        <v>100948.9971</v>
      </c>
      <c r="N60" s="34">
        <f t="shared" si="14"/>
        <v>10094.89971</v>
      </c>
      <c r="O60" s="78"/>
      <c r="P60" s="78"/>
      <c r="Q60" s="78"/>
      <c r="R60" s="76"/>
      <c r="S60" s="76">
        <f t="shared" si="15"/>
        <v>7432.739999999999</v>
      </c>
      <c r="T60" s="96">
        <f t="shared" si="6"/>
        <v>118476.63681</v>
      </c>
      <c r="U60" s="82"/>
    </row>
    <row r="61" spans="1:21" s="10" customFormat="1" ht="16.5" customHeight="1">
      <c r="A61" s="108"/>
      <c r="B61" s="31" t="s">
        <v>6</v>
      </c>
      <c r="C61" s="31" t="s">
        <v>57</v>
      </c>
      <c r="D61" s="139" t="s">
        <v>49</v>
      </c>
      <c r="E61" s="27">
        <v>1.5</v>
      </c>
      <c r="F61" s="77">
        <v>17697</v>
      </c>
      <c r="G61" s="39">
        <v>15</v>
      </c>
      <c r="H61" s="27">
        <v>2.81</v>
      </c>
      <c r="I61" s="78">
        <f t="shared" si="12"/>
        <v>49728.57</v>
      </c>
      <c r="J61" s="78">
        <f t="shared" si="13"/>
        <v>74592.855</v>
      </c>
      <c r="K61" s="34">
        <f t="shared" si="10"/>
        <v>33566.78475</v>
      </c>
      <c r="L61" s="78"/>
      <c r="M61" s="34">
        <f t="shared" si="3"/>
        <v>108159.63975</v>
      </c>
      <c r="N61" s="34">
        <f t="shared" si="14"/>
        <v>10815.963975</v>
      </c>
      <c r="O61" s="78"/>
      <c r="P61" s="78"/>
      <c r="Q61" s="78"/>
      <c r="R61" s="76"/>
      <c r="S61" s="76">
        <f t="shared" si="15"/>
        <v>7963.65</v>
      </c>
      <c r="T61" s="96">
        <f t="shared" si="6"/>
        <v>126939.253725</v>
      </c>
      <c r="U61" s="82"/>
    </row>
    <row r="62" spans="1:21" s="10" customFormat="1" ht="16.5" customHeight="1">
      <c r="A62" s="106">
        <v>24</v>
      </c>
      <c r="B62" s="29" t="s">
        <v>17</v>
      </c>
      <c r="C62" s="31" t="s">
        <v>60</v>
      </c>
      <c r="D62" s="138" t="s">
        <v>49</v>
      </c>
      <c r="E62" s="27">
        <v>1</v>
      </c>
      <c r="F62" s="23">
        <v>17697</v>
      </c>
      <c r="G62" s="39">
        <v>32</v>
      </c>
      <c r="H62" s="27">
        <v>2.81</v>
      </c>
      <c r="I62" s="22">
        <f t="shared" si="12"/>
        <v>49728.57</v>
      </c>
      <c r="J62" s="22">
        <f t="shared" si="13"/>
        <v>49728.57</v>
      </c>
      <c r="K62" s="34">
        <f t="shared" si="10"/>
        <v>22377.8565</v>
      </c>
      <c r="L62" s="22"/>
      <c r="M62" s="34">
        <f t="shared" si="3"/>
        <v>72106.4265</v>
      </c>
      <c r="N62" s="34">
        <f t="shared" si="14"/>
        <v>7210.642650000001</v>
      </c>
      <c r="O62" s="22"/>
      <c r="P62" s="22"/>
      <c r="Q62" s="78"/>
      <c r="R62" s="42"/>
      <c r="S62" s="42"/>
      <c r="T62" s="96">
        <f t="shared" si="6"/>
        <v>79317.06915</v>
      </c>
      <c r="U62" s="82"/>
    </row>
    <row r="63" spans="1:21" s="10" customFormat="1" ht="16.5" customHeight="1">
      <c r="A63" s="108"/>
      <c r="B63" s="29" t="s">
        <v>17</v>
      </c>
      <c r="C63" s="31" t="s">
        <v>59</v>
      </c>
      <c r="D63" s="138" t="s">
        <v>49</v>
      </c>
      <c r="E63" s="27">
        <v>1</v>
      </c>
      <c r="F63" s="23">
        <v>17697</v>
      </c>
      <c r="G63" s="39">
        <v>27</v>
      </c>
      <c r="H63" s="27">
        <v>2.81</v>
      </c>
      <c r="I63" s="22">
        <f t="shared" si="12"/>
        <v>49728.57</v>
      </c>
      <c r="J63" s="22">
        <f t="shared" si="13"/>
        <v>49728.57</v>
      </c>
      <c r="K63" s="34">
        <f t="shared" si="10"/>
        <v>22377.8565</v>
      </c>
      <c r="L63" s="22"/>
      <c r="M63" s="34">
        <f t="shared" si="3"/>
        <v>72106.4265</v>
      </c>
      <c r="N63" s="34">
        <f t="shared" si="14"/>
        <v>7210.642650000001</v>
      </c>
      <c r="O63" s="22"/>
      <c r="P63" s="22"/>
      <c r="Q63" s="78"/>
      <c r="R63" s="42"/>
      <c r="S63" s="42"/>
      <c r="T63" s="96">
        <f t="shared" si="6"/>
        <v>79317.06915</v>
      </c>
      <c r="U63" s="82"/>
    </row>
    <row r="64" spans="1:21" s="10" customFormat="1" ht="16.5" customHeight="1">
      <c r="A64" s="26">
        <v>25</v>
      </c>
      <c r="B64" s="29" t="s">
        <v>7</v>
      </c>
      <c r="C64" s="29" t="s">
        <v>58</v>
      </c>
      <c r="D64" s="138" t="s">
        <v>49</v>
      </c>
      <c r="E64" s="27">
        <v>1</v>
      </c>
      <c r="F64" s="23">
        <v>17697</v>
      </c>
      <c r="G64" s="39">
        <v>27</v>
      </c>
      <c r="H64" s="27">
        <v>2.81</v>
      </c>
      <c r="I64" s="22">
        <f>F64*H64</f>
        <v>49728.57</v>
      </c>
      <c r="J64" s="22">
        <f t="shared" si="13"/>
        <v>49728.57</v>
      </c>
      <c r="K64" s="34">
        <f t="shared" si="10"/>
        <v>22377.8565</v>
      </c>
      <c r="L64" s="22"/>
      <c r="M64" s="34">
        <f t="shared" si="3"/>
        <v>72106.4265</v>
      </c>
      <c r="N64" s="34">
        <f t="shared" si="14"/>
        <v>7210.642650000001</v>
      </c>
      <c r="O64" s="22"/>
      <c r="P64" s="22"/>
      <c r="Q64" s="78"/>
      <c r="R64" s="42"/>
      <c r="S64" s="42"/>
      <c r="T64" s="96">
        <f t="shared" si="6"/>
        <v>79317.06915</v>
      </c>
      <c r="U64" s="82"/>
    </row>
    <row r="65" spans="1:21" s="10" customFormat="1" ht="16.5" customHeight="1">
      <c r="A65" s="106">
        <v>26</v>
      </c>
      <c r="B65" s="29" t="s">
        <v>18</v>
      </c>
      <c r="C65" s="41" t="s">
        <v>116</v>
      </c>
      <c r="D65" s="138">
        <v>1</v>
      </c>
      <c r="E65" s="27">
        <v>1.15</v>
      </c>
      <c r="F65" s="23">
        <v>17697</v>
      </c>
      <c r="G65" s="39">
        <v>9.2</v>
      </c>
      <c r="H65" s="27">
        <v>2.77</v>
      </c>
      <c r="I65" s="22">
        <f t="shared" si="12"/>
        <v>49020.69</v>
      </c>
      <c r="J65" s="22">
        <f>E65*F65*H65</f>
        <v>56373.7935</v>
      </c>
      <c r="K65" s="34">
        <f t="shared" si="10"/>
        <v>25368.207075000002</v>
      </c>
      <c r="L65" s="22"/>
      <c r="M65" s="34">
        <f t="shared" si="3"/>
        <v>81742.000575</v>
      </c>
      <c r="N65" s="34">
        <f t="shared" si="14"/>
        <v>8174.2000575</v>
      </c>
      <c r="O65" s="22"/>
      <c r="P65" s="22"/>
      <c r="Q65" s="78"/>
      <c r="R65" s="42"/>
      <c r="S65" s="42"/>
      <c r="T65" s="96">
        <f t="shared" si="6"/>
        <v>89916.2006325</v>
      </c>
      <c r="U65" s="82"/>
    </row>
    <row r="66" spans="1:21" s="10" customFormat="1" ht="16.5" customHeight="1">
      <c r="A66" s="108"/>
      <c r="B66" s="29" t="s">
        <v>18</v>
      </c>
      <c r="C66" s="41" t="s">
        <v>117</v>
      </c>
      <c r="D66" s="138">
        <v>1</v>
      </c>
      <c r="E66" s="27">
        <v>1.1</v>
      </c>
      <c r="F66" s="23">
        <v>17697</v>
      </c>
      <c r="G66" s="39">
        <v>11.8</v>
      </c>
      <c r="H66" s="27">
        <v>2.77</v>
      </c>
      <c r="I66" s="22">
        <f t="shared" si="12"/>
        <v>49020.69</v>
      </c>
      <c r="J66" s="22">
        <f t="shared" si="13"/>
        <v>53922.759000000005</v>
      </c>
      <c r="K66" s="34">
        <f t="shared" si="10"/>
        <v>24265.241550000002</v>
      </c>
      <c r="L66" s="22"/>
      <c r="M66" s="34">
        <f t="shared" si="3"/>
        <v>78188.00055000001</v>
      </c>
      <c r="N66" s="34">
        <f t="shared" si="14"/>
        <v>7818.8000550000015</v>
      </c>
      <c r="O66" s="22"/>
      <c r="P66" s="22"/>
      <c r="Q66" s="78"/>
      <c r="R66" s="44"/>
      <c r="S66" s="44"/>
      <c r="T66" s="96">
        <f t="shared" si="6"/>
        <v>86006.80060500001</v>
      </c>
      <c r="U66" s="82"/>
    </row>
    <row r="67" spans="1:21" s="10" customFormat="1" ht="15.75">
      <c r="A67" s="61"/>
      <c r="B67" s="66" t="s">
        <v>91</v>
      </c>
      <c r="C67" s="67" t="s">
        <v>94</v>
      </c>
      <c r="D67" s="140"/>
      <c r="E67" s="63">
        <f>SUM(E49:E66)</f>
        <v>23.25</v>
      </c>
      <c r="F67" s="64"/>
      <c r="G67" s="63"/>
      <c r="H67" s="63"/>
      <c r="I67" s="68">
        <f>SUM(I49:I66)</f>
        <v>896530.0199999998</v>
      </c>
      <c r="J67" s="68">
        <f aca="true" t="shared" si="16" ref="J67:U67">SUM(J49:J66)</f>
        <v>1157428.0425</v>
      </c>
      <c r="K67" s="68">
        <f t="shared" si="16"/>
        <v>520842.61912499997</v>
      </c>
      <c r="L67" s="68">
        <f t="shared" si="16"/>
        <v>0</v>
      </c>
      <c r="M67" s="68">
        <f t="shared" si="16"/>
        <v>1678270.6616250002</v>
      </c>
      <c r="N67" s="68">
        <f>SUM(N49:N66)</f>
        <v>160411.1383125</v>
      </c>
      <c r="O67" s="68">
        <f t="shared" si="16"/>
        <v>0</v>
      </c>
      <c r="P67" s="68">
        <f t="shared" si="16"/>
        <v>0</v>
      </c>
      <c r="Q67" s="68">
        <f t="shared" si="16"/>
        <v>0</v>
      </c>
      <c r="R67" s="68">
        <f t="shared" si="16"/>
        <v>0</v>
      </c>
      <c r="S67" s="68">
        <f>SUM(S49:S66)</f>
        <v>84945.6</v>
      </c>
      <c r="T67" s="68">
        <f t="shared" si="16"/>
        <v>1923627.3999374998</v>
      </c>
      <c r="U67" s="68">
        <f t="shared" si="16"/>
        <v>0</v>
      </c>
    </row>
    <row r="68" spans="1:21" s="35" customFormat="1" ht="15.75">
      <c r="A68" s="23"/>
      <c r="B68" s="28"/>
      <c r="C68" s="40"/>
      <c r="D68" s="141"/>
      <c r="E68" s="100">
        <f>+E48+E67</f>
        <v>48</v>
      </c>
      <c r="F68" s="48"/>
      <c r="G68" s="48"/>
      <c r="H68" s="48"/>
      <c r="I68" s="142">
        <f>+I48+I67</f>
        <v>3343494.21</v>
      </c>
      <c r="J68" s="142">
        <f aca="true" t="shared" si="17" ref="J68:U68">+J48+J67</f>
        <v>3124449.5925000003</v>
      </c>
      <c r="K68" s="142">
        <f t="shared" si="17"/>
        <v>943752.252375</v>
      </c>
      <c r="L68" s="142">
        <f t="shared" si="17"/>
        <v>1027222.3650000001</v>
      </c>
      <c r="M68" s="142">
        <f t="shared" si="17"/>
        <v>5095424.209875001</v>
      </c>
      <c r="N68" s="142">
        <f>+N48+N67</f>
        <v>448553.24988749996</v>
      </c>
      <c r="O68" s="142">
        <f t="shared" si="17"/>
        <v>157025.481</v>
      </c>
      <c r="P68" s="142">
        <f t="shared" si="17"/>
        <v>281435.391</v>
      </c>
      <c r="Q68" s="142">
        <f t="shared" si="17"/>
        <v>28315.2</v>
      </c>
      <c r="R68" s="142">
        <f t="shared" si="17"/>
        <v>5309</v>
      </c>
      <c r="S68" s="142">
        <f>+S48+S67</f>
        <v>84945.6</v>
      </c>
      <c r="T68" s="142">
        <f t="shared" si="17"/>
        <v>6101008.131762501</v>
      </c>
      <c r="U68" s="142">
        <f t="shared" si="17"/>
        <v>3417153.54825</v>
      </c>
    </row>
    <row r="69" spans="1:21" s="10" customFormat="1" ht="19.5" customHeight="1">
      <c r="A69" s="49"/>
      <c r="B69" s="50" t="s">
        <v>19</v>
      </c>
      <c r="C69" s="50"/>
      <c r="D69" s="51"/>
      <c r="E69" s="80">
        <v>55</v>
      </c>
      <c r="F69" s="52"/>
      <c r="G69" s="52"/>
      <c r="H69" s="52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>
        <f>'[1]тарификация'!$AX$80</f>
        <v>20177828.35565625</v>
      </c>
      <c r="U69" s="83"/>
    </row>
    <row r="70" spans="1:21" ht="22.5" customHeight="1">
      <c r="A70" s="49"/>
      <c r="B70" s="50" t="s">
        <v>20</v>
      </c>
      <c r="C70" s="50"/>
      <c r="D70" s="51"/>
      <c r="E70" s="80">
        <f>E68+E69</f>
        <v>103</v>
      </c>
      <c r="F70" s="52"/>
      <c r="G70" s="52"/>
      <c r="H70" s="52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>
        <f>T68+T69</f>
        <v>26278836.487418752</v>
      </c>
      <c r="U70" s="84"/>
    </row>
    <row r="71" spans="1:20" ht="22.5" customHeight="1">
      <c r="A71" s="53"/>
      <c r="B71" s="54"/>
      <c r="C71" s="54"/>
      <c r="D71" s="55"/>
      <c r="E71" s="56"/>
      <c r="F71" s="56"/>
      <c r="G71" s="56"/>
      <c r="H71" s="56"/>
      <c r="I71" s="57"/>
      <c r="J71" s="57"/>
      <c r="K71" s="57"/>
      <c r="L71" s="57"/>
      <c r="M71" s="57"/>
      <c r="N71" s="57"/>
      <c r="O71" s="57"/>
      <c r="P71" s="57"/>
      <c r="Q71" s="57"/>
      <c r="R71" s="54"/>
      <c r="S71" s="54"/>
      <c r="T71" s="70"/>
    </row>
    <row r="72" spans="1:20" ht="21" customHeight="1">
      <c r="A72" s="58" t="s">
        <v>109</v>
      </c>
      <c r="B72" s="58"/>
      <c r="C72" s="59"/>
      <c r="D72" s="81"/>
      <c r="E72" s="60"/>
      <c r="F72" s="60"/>
      <c r="G72" s="60"/>
      <c r="H72" s="60" t="s">
        <v>110</v>
      </c>
      <c r="I72" s="60"/>
      <c r="J72" s="57"/>
      <c r="K72" s="57"/>
      <c r="L72" s="57"/>
      <c r="M72" s="57"/>
      <c r="N72" s="57"/>
      <c r="O72" s="57"/>
      <c r="P72" s="57"/>
      <c r="Q72" s="57"/>
      <c r="R72" s="54"/>
      <c r="S72" s="54"/>
      <c r="T72" s="71"/>
    </row>
    <row r="73" spans="1:20" ht="26.25" customHeight="1">
      <c r="A73" s="53" t="s">
        <v>111</v>
      </c>
      <c r="B73" s="54"/>
      <c r="C73" s="54"/>
      <c r="D73" s="55"/>
      <c r="E73" s="56"/>
      <c r="F73" s="56"/>
      <c r="G73" s="56"/>
      <c r="H73" s="56"/>
      <c r="I73" s="57"/>
      <c r="J73" s="57"/>
      <c r="K73" s="57"/>
      <c r="L73" s="57"/>
      <c r="M73" s="57"/>
      <c r="N73" s="57"/>
      <c r="O73" s="57"/>
      <c r="P73" s="57"/>
      <c r="Q73" s="57"/>
      <c r="R73" s="54"/>
      <c r="S73" s="54"/>
      <c r="T73" s="71"/>
    </row>
    <row r="74" spans="1:20" ht="15.75">
      <c r="A74" s="60"/>
      <c r="B74" s="54"/>
      <c r="C74" s="54"/>
      <c r="D74" s="55"/>
      <c r="E74" s="56"/>
      <c r="F74" s="56"/>
      <c r="G74" s="56"/>
      <c r="H74" s="56"/>
      <c r="I74" s="57"/>
      <c r="J74" s="57"/>
      <c r="K74" s="57"/>
      <c r="L74" s="57"/>
      <c r="M74" s="57"/>
      <c r="N74" s="57"/>
      <c r="O74" s="57"/>
      <c r="P74" s="57"/>
      <c r="Q74" s="57"/>
      <c r="R74" s="54"/>
      <c r="S74" s="54"/>
      <c r="T74" s="71"/>
    </row>
    <row r="75" spans="1:20" ht="15.75">
      <c r="A75" s="58"/>
      <c r="B75" s="58"/>
      <c r="C75" s="59"/>
      <c r="D75" s="81"/>
      <c r="E75" s="60"/>
      <c r="F75" s="60"/>
      <c r="G75" s="60"/>
      <c r="H75" s="60"/>
      <c r="I75" s="60"/>
      <c r="J75" s="57"/>
      <c r="K75" s="57"/>
      <c r="L75" s="57"/>
      <c r="M75" s="57"/>
      <c r="N75" s="57"/>
      <c r="O75" s="57"/>
      <c r="P75" s="57"/>
      <c r="Q75" s="57"/>
      <c r="R75" s="54"/>
      <c r="S75" s="54"/>
      <c r="T75" s="71"/>
    </row>
    <row r="76" spans="1:20" ht="18.75">
      <c r="A76" s="11"/>
      <c r="B76" s="12"/>
      <c r="C76" s="12"/>
      <c r="D76" s="13"/>
      <c r="E76" s="14"/>
      <c r="F76" s="14"/>
      <c r="G76" s="14"/>
      <c r="H76" s="14"/>
      <c r="I76" s="15"/>
      <c r="J76" s="15"/>
      <c r="K76" s="15"/>
      <c r="L76" s="15"/>
      <c r="M76" s="15"/>
      <c r="N76" s="15"/>
      <c r="O76" s="15"/>
      <c r="P76" s="15"/>
      <c r="Q76" s="15"/>
      <c r="R76" s="12"/>
      <c r="S76" s="12"/>
      <c r="T76" s="72"/>
    </row>
    <row r="77" spans="1:20" ht="18.75">
      <c r="A77" s="18"/>
      <c r="B77" s="18"/>
      <c r="C77" s="19"/>
      <c r="D77" s="19"/>
      <c r="E77" s="18"/>
      <c r="F77" s="18"/>
      <c r="G77" s="18"/>
      <c r="H77" s="18"/>
      <c r="I77" s="15"/>
      <c r="J77" s="15"/>
      <c r="K77" s="15"/>
      <c r="L77" s="15"/>
      <c r="M77" s="15"/>
      <c r="N77" s="15"/>
      <c r="O77" s="15"/>
      <c r="P77" s="15"/>
      <c r="Q77" s="15"/>
      <c r="R77" s="12"/>
      <c r="S77" s="12"/>
      <c r="T77" s="72"/>
    </row>
    <row r="78" spans="2:20" ht="18.75">
      <c r="B78" s="20"/>
      <c r="C78" s="9"/>
      <c r="I78" s="15"/>
      <c r="J78" s="15"/>
      <c r="K78" s="15"/>
      <c r="L78" s="15"/>
      <c r="M78" s="15"/>
      <c r="N78" s="15"/>
      <c r="O78" s="15"/>
      <c r="P78" s="15"/>
      <c r="Q78" s="15"/>
      <c r="R78" s="12"/>
      <c r="S78" s="12"/>
      <c r="T78" s="72"/>
    </row>
    <row r="79" spans="1:20" ht="18.75">
      <c r="A79" s="11"/>
      <c r="B79" s="12"/>
      <c r="C79" s="12"/>
      <c r="D79" s="13"/>
      <c r="E79" s="14"/>
      <c r="F79" s="14"/>
      <c r="G79" s="14"/>
      <c r="H79" s="14"/>
      <c r="I79" s="15"/>
      <c r="J79" s="15"/>
      <c r="K79" s="15"/>
      <c r="L79" s="15"/>
      <c r="M79" s="15"/>
      <c r="N79" s="15"/>
      <c r="O79" s="15"/>
      <c r="P79" s="15"/>
      <c r="Q79" s="15"/>
      <c r="R79" s="12"/>
      <c r="S79" s="12"/>
      <c r="T79" s="72"/>
    </row>
    <row r="80" spans="1:20" ht="18.75">
      <c r="A80" s="11"/>
      <c r="B80" s="12"/>
      <c r="C80" s="12"/>
      <c r="D80" s="13"/>
      <c r="E80" s="14"/>
      <c r="F80" s="14"/>
      <c r="G80" s="14"/>
      <c r="H80" s="14"/>
      <c r="I80" s="15"/>
      <c r="J80" s="15"/>
      <c r="K80" s="15"/>
      <c r="L80" s="15"/>
      <c r="M80" s="15"/>
      <c r="N80" s="15"/>
      <c r="O80" s="15"/>
      <c r="P80" s="15"/>
      <c r="Q80" s="15"/>
      <c r="R80" s="12"/>
      <c r="S80" s="12"/>
      <c r="T80" s="72"/>
    </row>
    <row r="81" spans="1:20" ht="18.75">
      <c r="A81" s="11"/>
      <c r="B81" s="12"/>
      <c r="C81" s="12"/>
      <c r="D81" s="13"/>
      <c r="E81" s="14"/>
      <c r="F81" s="14"/>
      <c r="G81" s="14"/>
      <c r="H81" s="14"/>
      <c r="I81" s="15"/>
      <c r="J81" s="15"/>
      <c r="K81" s="15"/>
      <c r="L81" s="15"/>
      <c r="M81" s="15"/>
      <c r="N81" s="15"/>
      <c r="O81" s="15"/>
      <c r="P81" s="15"/>
      <c r="Q81" s="15"/>
      <c r="R81" s="12"/>
      <c r="S81" s="12"/>
      <c r="T81" s="72"/>
    </row>
    <row r="82" spans="1:20" ht="18.75">
      <c r="A82" s="11"/>
      <c r="B82" s="12"/>
      <c r="C82" s="12"/>
      <c r="D82" s="13"/>
      <c r="E82" s="14"/>
      <c r="F82" s="14"/>
      <c r="G82" s="14"/>
      <c r="H82" s="14"/>
      <c r="I82" s="15"/>
      <c r="J82" s="15"/>
      <c r="K82" s="15"/>
      <c r="L82" s="15"/>
      <c r="M82" s="15"/>
      <c r="N82" s="15"/>
      <c r="O82" s="15"/>
      <c r="P82" s="15"/>
      <c r="Q82" s="15"/>
      <c r="R82" s="12"/>
      <c r="S82" s="12"/>
      <c r="T82" s="72"/>
    </row>
    <row r="83" spans="1:20" ht="18.75">
      <c r="A83" s="11"/>
      <c r="B83" s="12"/>
      <c r="C83" s="12"/>
      <c r="D83" s="13"/>
      <c r="E83" s="14"/>
      <c r="F83" s="14"/>
      <c r="G83" s="14"/>
      <c r="H83" s="14"/>
      <c r="I83" s="15"/>
      <c r="J83" s="15"/>
      <c r="K83" s="15"/>
      <c r="L83" s="15"/>
      <c r="M83" s="15"/>
      <c r="N83" s="15"/>
      <c r="O83" s="15"/>
      <c r="P83" s="15"/>
      <c r="Q83" s="15"/>
      <c r="R83" s="12"/>
      <c r="S83" s="12"/>
      <c r="T83" s="72"/>
    </row>
    <row r="84" spans="1:20" ht="18.75">
      <c r="A84" s="11"/>
      <c r="B84" s="12"/>
      <c r="C84" s="12"/>
      <c r="D84" s="13"/>
      <c r="E84" s="14"/>
      <c r="F84" s="14"/>
      <c r="G84" s="14"/>
      <c r="H84" s="14"/>
      <c r="I84" s="15"/>
      <c r="J84" s="15"/>
      <c r="K84" s="15"/>
      <c r="L84" s="15"/>
      <c r="M84" s="15"/>
      <c r="N84" s="15"/>
      <c r="O84" s="15"/>
      <c r="P84" s="15"/>
      <c r="Q84" s="15"/>
      <c r="R84" s="12"/>
      <c r="S84" s="12"/>
      <c r="T84" s="72"/>
    </row>
    <row r="85" spans="1:20" ht="18.75">
      <c r="A85" s="11"/>
      <c r="B85" s="12"/>
      <c r="C85" s="12"/>
      <c r="D85" s="13"/>
      <c r="E85" s="14"/>
      <c r="F85" s="14"/>
      <c r="G85" s="14"/>
      <c r="H85" s="14"/>
      <c r="I85" s="15"/>
      <c r="J85" s="15"/>
      <c r="K85" s="15"/>
      <c r="L85" s="15"/>
      <c r="M85" s="15"/>
      <c r="N85" s="15"/>
      <c r="O85" s="15"/>
      <c r="P85" s="15"/>
      <c r="Q85" s="15"/>
      <c r="R85" s="12"/>
      <c r="S85" s="12"/>
      <c r="T85" s="72"/>
    </row>
    <row r="86" spans="1:20" ht="18.75">
      <c r="A86" s="18"/>
      <c r="B86" s="16"/>
      <c r="C86" s="16"/>
      <c r="D86" s="17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9"/>
    </row>
    <row r="87" spans="1:20" ht="18.75">
      <c r="A87" s="11"/>
      <c r="B87" s="11"/>
      <c r="C87" s="11"/>
      <c r="D87" s="2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21"/>
    </row>
    <row r="88" spans="1:20" ht="18.75">
      <c r="A88" s="11"/>
      <c r="B88" s="18"/>
      <c r="C88" s="18"/>
      <c r="D88" s="1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21"/>
    </row>
  </sheetData>
  <sheetProtection/>
  <mergeCells count="12">
    <mergeCell ref="A38:A39"/>
    <mergeCell ref="A45:A46"/>
    <mergeCell ref="A49:A50"/>
    <mergeCell ref="A51:A61"/>
    <mergeCell ref="A62:A63"/>
    <mergeCell ref="A65:A66"/>
    <mergeCell ref="H1:J1"/>
    <mergeCell ref="A18:A21"/>
    <mergeCell ref="A22:A23"/>
    <mergeCell ref="A34:A36"/>
    <mergeCell ref="A24:A25"/>
    <mergeCell ref="P5:Q5"/>
  </mergeCells>
  <printOptions/>
  <pageMargins left="0.25" right="0.25" top="0.75" bottom="0.75" header="0.3" footer="0.3"/>
  <pageSetup horizontalDpi="600" verticalDpi="600" orientation="landscape" paperSize="9" scale="56" r:id="rId1"/>
  <rowBreaks count="2" manualBreakCount="2">
    <brk id="40" max="17" man="1"/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Приёмная</cp:lastModifiedBy>
  <cp:lastPrinted>2023-02-10T11:07:22Z</cp:lastPrinted>
  <dcterms:created xsi:type="dcterms:W3CDTF">2016-11-25T12:30:08Z</dcterms:created>
  <dcterms:modified xsi:type="dcterms:W3CDTF">2023-02-10T11:10:48Z</dcterms:modified>
  <cp:category/>
  <cp:version/>
  <cp:contentType/>
  <cp:contentStatus/>
</cp:coreProperties>
</file>